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Statistics" sheetId="4" r:id="rId4"/>
    <sheet name="Rev.  History" sheetId="5" r:id="rId5"/>
  </sheets>
  <definedNames>
    <definedName name="_xlnm._FilterDatabase" localSheetId="1" hidden="1">'Comments'!$A$1:$AB$28</definedName>
  </definedNames>
  <calcPr fullCalcOnLoad="1"/>
</workbook>
</file>

<file path=xl/sharedStrings.xml><?xml version="1.0" encoding="utf-8"?>
<sst xmlns="http://schemas.openxmlformats.org/spreadsheetml/2006/main" count="586" uniqueCount="234">
  <si>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As for MCCA activated mesh STA, all neighbor's beacon should be treated as essential as it contains MCCAOP Advertisements. So, MCCA activated mesh STA shall silences reported TBTT regardless of the essentiality of the beacon reception timing.
Change the paragraph to 
"When dot11MBCAActivated is true, a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a mesh STA shall not extend its transmissions, other than Beacon frames, across its neighbors’ beacon reception timing. After silencing for dot11MeshAverageBeaconFrameDuration µs from the reported neighbor’s TBTT, the mesh STA may start transmitting frames again."
implemented in the 11-10/540r2 and the later version.</t>
    </r>
  </si>
  <si>
    <r>
      <t>clarification</t>
    </r>
    <r>
      <rPr>
        <sz val="10"/>
        <rFont val="Arial"/>
        <family val="2"/>
      </rPr>
      <t>: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</si>
  <si>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t>clarification: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the 11-10/540r0 and the later version.</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</si>
  <si>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</si>
  <si>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</si>
  <si>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</si>
  <si>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</si>
  <si>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r1</t>
  </si>
  <si>
    <t>2nd revision</t>
  </si>
  <si>
    <r>
      <t>editorial</t>
    </r>
    <r>
      <rPr>
        <sz val="10"/>
        <rFont val="Arial"/>
        <family val="2"/>
      </rPr>
      <t>:
Replace the paragraph with the following text in order to align with the description in the base standard.
"Mesh STAs shall use information from the Timestamp field without regard for the BSSID or Mesh ID, if the mesh STA maintains synchronization with the transmitter of the Beacon frame, to obtain information necessary for synchronization.
Mesh STAs may use information from the Beacon interval field, the Beacon Timing element, and the MCCAOP Advertisements element without regard for the BSSID or Mesh ID, if the mesh STA maintains synchronization with the transmitter of the Beacon frame, to obtain information necessary for MBCA or MCCA.
STAs in a mesh BSS shall use information that is not in the CF Parameter Set lement, the Timestamp field, the Beacon interval field, the Beacon Timing element, or the MCCAOP Advertisements element in received Beacon frames only if the mesh STA maintains mesh peerings with the transmitter of the Beacon frame."
implemented in the 11-10/540r1 and the later version.</t>
    </r>
  </si>
  <si>
    <r>
      <t>M</t>
    </r>
    <r>
      <rPr>
        <sz val="10"/>
        <rFont val="Arial"/>
        <family val="2"/>
      </rPr>
      <t>LME definition:
Rather than replacing the existing primitive, MLME-MeshNeighborOffsetStart and MLME-MeshNeighborOffsetStop are added so that SME can explicitly specify which STA to start/stop synchronization. 
implemented in the 11-10/540r1 and the later version.</t>
    </r>
  </si>
  <si>
    <r>
      <t>x</t>
    </r>
    <r>
      <rPr>
        <sz val="10"/>
        <rFont val="Arial"/>
        <family val="2"/>
      </rPr>
      <t>xx</t>
    </r>
  </si>
  <si>
    <t>clarification:
When you assume T_another for the beacon (or probe response) frame transmision time, T_another is equal to V_T and T_own is equal to T_r. However, the notation T_own or T_another has more generic meaning. The use of T_own or T_another is not restricted to the T_r or V_T. For instence, mesh STA uses this equation to translate the contents of beacon timing element. The beacon timing information is expressed in T_another fashion. Mesh STA that receives the beacon timing element calculate the timing in its own TSF using this equation.
No need to change the text in D5.0.</t>
  </si>
  <si>
    <t>clarification:
T_r and V_T are not equal to each other for 2 mesh STAs. V_T is a TSF value of transmitting mesh STA and T_r is a TSF value of the receiving mesh STA. The notation is in line with what is written in 11C.12.2.2.1 (Basic operation). Please note that each mesh STA calculate the value V_offset or T_TBTT independently.</t>
  </si>
  <si>
    <t>clarification:
There are 2 events that triggers the change of TBTT.
1. Proactive adjustment: This is tiggered only when the mesh STA discovers that its TBTT appears later than that of colliding STA, as described in the 2nd paragraph in 11C.12.4.4.1 (Proactive adjustment). This rule assures that only one of the colliding STAs (STA2 or STA3 in your comment) starts changing its TBTT.
2. Reactive adjustment: This is typically triggered by the TBTT Adjustment Request frame transmission by the STA that finds the collision (STA1 in your comment). As described in the first paragraph in 11C.12.4.4.2 (Reactive adjustment) mesh STA transmit a TBTT Adjustment Request frame to the mesh STA whose TBTT appears last at a particular collision timing. This is a same rule as 1. and elimnate the possibility that the differnt STAs initiate the TBTT adjustment procedure.
In either case, the probability of triggering the simultaneous TBTT adjustment at STA2 and STA3 (in your comment situation) is very low and such a corner case is not taken into consideration here.</t>
  </si>
  <si>
    <t>x</t>
  </si>
  <si>
    <r>
      <t>c</t>
    </r>
    <r>
      <rPr>
        <sz val="10"/>
        <rFont val="Arial"/>
        <family val="2"/>
      </rPr>
      <t>larification:
Replace 
"When the mesh STA is in light sleep mode or in deep sleep mode, it shall stay awake state at least for its beacon period and assure that the alternative TBTT does not cause beacon collision."
with 
"It shall collect new beacon timing information from its neighbor STAs at least for its beacon period and try to assure that the alternative TBTT does not cause beacon collision."
11-10/540r1 and the later version.</t>
    </r>
  </si>
  <si>
    <r>
      <t>c</t>
    </r>
    <r>
      <rPr>
        <sz val="10"/>
        <rFont val="Arial"/>
        <family val="2"/>
      </rPr>
      <t>larification:
As described in 11C.12.2.2.2 (Clock drift adjustment), a mesh STA is requred to operate clock drift adjustment. There are some reasons for this. Keeping track of neighbor's TSF does not resolve clock drifting. If we do not stop clock drift, scheduled transmission will be suffering from collision even if the STAs allocate the scheduled transmissions orthogonally at the beginning (i.e., see slide 3-5 of 11-09/121r0). This causes, at least, beacon collisions and collision of MCCAOPs. These collisions affects poor characteristic of mesh operation and shall be avoided. In order to avoid such problem, the clock drift compensation is mandated. However, due to the distributed nature, maintaining the strict synchronization is very challenging. Thus, TGs has chosen to take a loose synchronization approach, as described in NOTE in 11C.12.2.2.2 (Clock drift adjustment). 
The TSF adjustment frequency requirement is defined in terms of jitter allowance and described in item d) in 11C.12.2.2.2 as "The mesh STA shall suspend its TSF timer frequently enough so that the delay amount within a single beacon period does not exceed 0.08% of its beacon interval."</t>
    </r>
  </si>
  <si>
    <r>
      <t>C</t>
    </r>
    <r>
      <rPr>
        <sz val="10"/>
        <rFont val="Arial"/>
        <family val="2"/>
      </rPr>
      <t>ounter</t>
    </r>
  </si>
  <si>
    <r>
      <t>editorial</t>
    </r>
    <r>
      <rPr>
        <sz val="10"/>
        <rFont val="Arial"/>
        <family val="2"/>
      </rPr>
      <t>:
Yes. "affordable" is intended to express some acceptable jitter here. It is not clear how much is acceptable in general. So, the term "acceptable" should be avoided either. 
Change "affordable jitter" to "some jitter".
implemented in the 11-10/540r1 and the later version.</t>
    </r>
  </si>
  <si>
    <t>x</t>
  </si>
  <si>
    <r>
      <t>p</t>
    </r>
    <r>
      <rPr>
        <sz val="10"/>
        <rFont val="Arial"/>
        <family val="2"/>
      </rPr>
      <t>lace holder:
Synchronization related mechanisms are carefully reviewed again so that the interaction with MCCA and power save can be workable.</t>
    </r>
  </si>
  <si>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</si>
  <si>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</si>
  <si>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</si>
  <si>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</si>
  <si>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</si>
  <si>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t>initial revision</t>
  </si>
  <si>
    <t>The sentence: "Before start beaconing, a mesh STA shall" could be better: " Before a mesh STA starts beaconing, the mesh STA…"</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</si>
  <si>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</si>
  <si>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</si>
  <si>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</si>
  <si>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</si>
  <si>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</si>
  <si>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Kazuyuki</t>
  </si>
  <si>
    <t>Ashish</t>
  </si>
  <si>
    <t>Jarkko</t>
  </si>
  <si>
    <t>Guido/Dee</t>
  </si>
  <si>
    <t>Kazuyuki</t>
  </si>
  <si>
    <t>1-8</t>
  </si>
  <si>
    <t>Beacon Timing element is optionally present when dot1MBCAActivated is true.</t>
  </si>
  <si>
    <t>N</t>
  </si>
  <si>
    <t>Y</t>
  </si>
  <si>
    <t>T</t>
  </si>
  <si>
    <t>MAC</t>
  </si>
  <si>
    <t>Open</t>
  </si>
  <si>
    <t>Submitter Affiliation</t>
  </si>
  <si>
    <t>Siemens AG</t>
  </si>
  <si>
    <t xml:space="preserve">Change  "should" to "shall" twice. </t>
  </si>
  <si>
    <t>Change "it shall stay awake state" to "it shall stay in awake state"</t>
  </si>
  <si>
    <t>As commented</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</si>
  <si>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</si>
  <si>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</si>
  <si>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</si>
  <si>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</si>
  <si>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</si>
  <si>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</si>
  <si>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</si>
  <si>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 xml:space="preserve">Delete the condition to monitor media for the beacon interval duration to assure that alternative TBTTs do not collide with the new TBTT. </t>
  </si>
  <si>
    <t>Change as recommended</t>
  </si>
  <si>
    <t>Table s31: Order 4 to (N_info+3) instead of (N_info+2)</t>
  </si>
  <si>
    <t>NN</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</si>
  <si>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</si>
  <si>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7.2.3.9</t>
  </si>
  <si>
    <t>23</t>
  </si>
  <si>
    <t>Purnadi, Rene</t>
  </si>
  <si>
    <t>Sakoda, Kazuyuki</t>
  </si>
  <si>
    <t>Wang, Qi</t>
  </si>
  <si>
    <t>M-MCCA</t>
  </si>
  <si>
    <t>MCCA</t>
  </si>
  <si>
    <t>M-11n</t>
  </si>
  <si>
    <t>11n compatibility</t>
  </si>
  <si>
    <t>Kazuyuki Sakoda (Sony Corporation)</t>
  </si>
  <si>
    <t>KazuyukiA.Sakoda@jp.sony.com</t>
  </si>
  <si>
    <t>Bahr, Michael</t>
  </si>
  <si>
    <t>Total Comments:</t>
  </si>
  <si>
    <t>Resolution Code</t>
  </si>
  <si>
    <t xml:space="preserve">  General</t>
  </si>
  <si>
    <t xml:space="preserve">  MAC</t>
  </si>
  <si>
    <t>Submitter</t>
  </si>
  <si>
    <t>Clause</t>
  </si>
  <si>
    <t>Page</t>
  </si>
  <si>
    <t>Line</t>
  </si>
  <si>
    <t>Type</t>
  </si>
  <si>
    <t>T</t>
  </si>
  <si>
    <t>E</t>
  </si>
  <si>
    <t>Closed by:</t>
  </si>
  <si>
    <t>Kazuyuki Sakoda</t>
  </si>
  <si>
    <t>Sony Corporation</t>
  </si>
  <si>
    <t>5-1-12 Kitashinagawa, Shinagawa-ku, Tokyo, Japan</t>
  </si>
  <si>
    <t>81-3-5448-4018</t>
  </si>
  <si>
    <t xml:space="preserve">  Editorial Comments:</t>
  </si>
  <si>
    <t xml:space="preserve">  Technical Comments:</t>
  </si>
  <si>
    <t xml:space="preserve">Original Clause </t>
  </si>
  <si>
    <t>MAC</t>
  </si>
  <si>
    <t>Channel Selection</t>
  </si>
  <si>
    <t>M-BS</t>
  </si>
  <si>
    <t>Beaconing and Synchronization</t>
  </si>
  <si>
    <t>M-General</t>
  </si>
  <si>
    <t>M-PM</t>
  </si>
  <si>
    <t>Power Management</t>
  </si>
  <si>
    <t>Full Date:</t>
  </si>
  <si>
    <t>Comment / Explanation</t>
  </si>
  <si>
    <t>Topic Category</t>
  </si>
  <si>
    <t>Updated (to assist editor)</t>
  </si>
  <si>
    <t>Resolution Notes</t>
  </si>
  <si>
    <t>Edit Status</t>
  </si>
  <si>
    <t>Edit Notes</t>
  </si>
  <si>
    <t>Edited in Draft</t>
  </si>
  <si>
    <t>Duplicate of CID</t>
  </si>
  <si>
    <t>TGs Approval Date</t>
  </si>
  <si>
    <t>Resolution Status</t>
  </si>
  <si>
    <t>Open</t>
  </si>
  <si>
    <t>Closed</t>
  </si>
  <si>
    <t>Orig Page No.</t>
  </si>
  <si>
    <t>Orig Line No.</t>
  </si>
  <si>
    <t>Orig Comment Type</t>
  </si>
  <si>
    <t>Statistics</t>
  </si>
  <si>
    <t>Issue IDs are used to identify groups of CIDs that are related to the same issue</t>
  </si>
  <si>
    <t>Notes / Summary of Changes</t>
  </si>
  <si>
    <t>r0</t>
  </si>
  <si>
    <t xml:space="preserve">  RFI</t>
  </si>
  <si>
    <t xml:space="preserve">  Security</t>
  </si>
  <si>
    <t>Issue Ident.</t>
  </si>
  <si>
    <t>Asignee</t>
  </si>
  <si>
    <t>123</t>
  </si>
  <si>
    <t>9</t>
  </si>
  <si>
    <t>11C.12.2.2.1</t>
  </si>
  <si>
    <t>11C.12.2.2.2</t>
  </si>
  <si>
    <t>11C.12.3.1</t>
  </si>
  <si>
    <t>11C.12.3.2</t>
  </si>
  <si>
    <t>8</t>
  </si>
  <si>
    <t>1</t>
  </si>
  <si>
    <t>56</t>
  </si>
  <si>
    <t>11C.12.4.3</t>
  </si>
  <si>
    <t>57</t>
  </si>
  <si>
    <t>58</t>
  </si>
  <si>
    <t>4</t>
  </si>
  <si>
    <t>11C.12</t>
  </si>
  <si>
    <t>42</t>
  </si>
  <si>
    <t>18</t>
  </si>
  <si>
    <t>33</t>
  </si>
  <si>
    <t>7</t>
  </si>
  <si>
    <t>20</t>
  </si>
  <si>
    <t>30</t>
  </si>
  <si>
    <t>55</t>
  </si>
  <si>
    <t>7.2.3.1</t>
  </si>
  <si>
    <t>M-BS</t>
  </si>
  <si>
    <t>M-BS</t>
  </si>
  <si>
    <t>as suggested</t>
  </si>
  <si>
    <t>10.3.2.2.2</t>
  </si>
  <si>
    <t xml:space="preserve">As in comment. </t>
  </si>
  <si>
    <t>Please clarify.</t>
  </si>
  <si>
    <t>7.4.18.9</t>
  </si>
  <si>
    <t>12</t>
  </si>
  <si>
    <t>34</t>
  </si>
  <si>
    <t>24</t>
  </si>
  <si>
    <t>13</t>
  </si>
  <si>
    <t>Accept</t>
  </si>
  <si>
    <r>
      <t>R</t>
    </r>
    <r>
      <rPr>
        <sz val="10"/>
        <rFont val="Arial"/>
        <family val="2"/>
      </rPr>
      <t>eject</t>
    </r>
  </si>
  <si>
    <r>
      <t>C</t>
    </r>
    <r>
      <rPr>
        <sz val="10"/>
        <rFont val="Arial"/>
        <family val="2"/>
      </rPr>
      <t>ounter</t>
    </r>
  </si>
  <si>
    <t>Counter</t>
  </si>
  <si>
    <t>Reject</t>
  </si>
  <si>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</si>
  <si>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</si>
  <si>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M-QoS</t>
  </si>
  <si>
    <t>QoS related issues</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</si>
  <si>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</si>
  <si>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</si>
  <si>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</si>
  <si>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251-257</t>
  </si>
  <si>
    <t>8-65</t>
  </si>
  <si>
    <t>Denteneer, Dee</t>
  </si>
  <si>
    <t>Philips</t>
  </si>
  <si>
    <t>Kneckt, Jarkko</t>
  </si>
  <si>
    <t>Nokia Corporation</t>
  </si>
  <si>
    <t>11C.12.4.2.1</t>
  </si>
  <si>
    <t>11C.12.4.2.2</t>
  </si>
  <si>
    <t>11C.12.4.4.3</t>
  </si>
  <si>
    <t>11C.12.4.6</t>
  </si>
  <si>
    <t>Research In Motion</t>
  </si>
  <si>
    <t>Sony Corporation</t>
  </si>
  <si>
    <t>10.3.76.1</t>
  </si>
  <si>
    <t>Broadcom Corporation</t>
  </si>
  <si>
    <t>11C.14.2.2.3</t>
  </si>
  <si>
    <t xml:space="preserve">What is "affordable" jitter? Do you mean "acceptable" jitter? Clarify the behavior and modify the text accordingly. </t>
  </si>
  <si>
    <t>251</t>
  </si>
  <si>
    <t>257</t>
  </si>
  <si>
    <t>11C.12.4.5</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</si>
  <si>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</si>
  <si>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</si>
  <si>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Recommended Change</t>
  </si>
  <si>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</si>
  <si>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</si>
  <si>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May 2010</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</si>
  <si>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</si>
  <si>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</si>
  <si>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</si>
  <si>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</si>
  <si>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Overall Summary</t>
  </si>
  <si>
    <t>M-CC</t>
  </si>
  <si>
    <t>Congestion Control</t>
  </si>
  <si>
    <t>M-CS</t>
  </si>
  <si>
    <t>Total</t>
  </si>
  <si>
    <t>% Closed</t>
  </si>
  <si>
    <t>Designator:</t>
  </si>
  <si>
    <t>Revisision</t>
  </si>
  <si>
    <t>Date</t>
  </si>
  <si>
    <t>Submission</t>
  </si>
  <si>
    <t>Venue Date:</t>
  </si>
  <si>
    <t>IEEE P802.11 Wireless LANs</t>
  </si>
  <si>
    <t>Abstract:</t>
  </si>
  <si>
    <t>Subject:</t>
  </si>
  <si>
    <t>Author(s):</t>
  </si>
  <si>
    <t>First Author:</t>
  </si>
  <si>
    <t>CID</t>
  </si>
  <si>
    <t>Part of No Vote?</t>
  </si>
  <si>
    <t>MAC beaconing sync comment resolution xls</t>
  </si>
  <si>
    <r>
      <t>e</t>
    </r>
    <r>
      <rPr>
        <sz val="10"/>
        <rFont val="Arial"/>
        <family val="2"/>
      </rPr>
      <t>ditorial
implemented in the 11-10/540r0 and the later version.</t>
    </r>
  </si>
  <si>
    <r>
      <t>editorial</t>
    </r>
    <r>
      <rPr>
        <sz val="10"/>
        <rFont val="Arial"/>
        <family val="2"/>
      </rPr>
      <t>:
Change "it shall stay awake state" to "it shall stay in the Awake state". Further, change "Active state" to "Awake state" in line 3 page 253, and in line 33 page 257 (2 places).
implemented in the 11-10/540r0 and the later version.</t>
    </r>
  </si>
  <si>
    <r>
      <t>e</t>
    </r>
    <r>
      <rPr>
        <sz val="10"/>
        <rFont val="Arial"/>
        <family val="2"/>
      </rPr>
      <t>ditorial
Change to "T_r is the frame reception time measured in the receiving mesh STA’s TSF timer,".
implemented in the 11-10/540r0 and the later version.</t>
    </r>
  </si>
  <si>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within the specification.</t>
    </r>
  </si>
  <si>
    <r>
      <t>b</t>
    </r>
    <r>
      <rPr>
        <sz val="10"/>
        <rFont val="Arial"/>
        <family val="2"/>
      </rPr>
      <t>eacon timing status number:
Assuming that the commenter is questioning about the status number, the status number is not a "number of Beacon Timing element". The status number is managed and announced to tell its neighbor STAs that the "beacon timing information set is updated". The number itself does not carry any information, but the change of the number tell the fact that the "beacon timing information set is updated". This information can be used for 2 purposes.
1. As written in the NOTE in 11C.12.4.2.4 Receiver's procedure, the receiver of the beacon timing element can determine if the beacon timing information set is changed or not, even if the beacon timing element does not contain all the beacon timing information (i.e., the number of beacon timing information is larger than dot11MeshBeaconTimingReportMaxNum). If the status number remains the same as previously received, the mesh STA does not need to retrieve all the beacon timing information or even do not need to parse the content of beacon timing information, since they are identical to the previous report.
2. As written in NOTE2 in 11C.12.4.4.3, mesh STA in deep sleep mode may interpret the neighbor's TBTT adjustment as a large clock jitter, when the mesh STA in deep sleep mode did not listen to the neighbor's beacon frames during the TBTT adjustment. The Report Status subfield (copied from the status number) can be used to avoid this misunderstanding. When the mesh STA in deep sleep mode observes that the number contained in the Report Status subfield is changed, it is possible that the neighbor STA has operated TBTT adjustment and the mesh STA in deep sleep mode shall not try to operate the clock jitter compensation.</t>
    </r>
  </si>
  <si>
    <r>
      <t>b</t>
    </r>
    <r>
      <rPr>
        <sz val="10"/>
        <rFont val="Arial"/>
        <family val="2"/>
      </rPr>
      <t>eacon timing status number:
"STA-A starts maintaining synchronization with STA-B" means that the STA-A starts to keep track of TSF offset with STA-B and operates the clock jitter compensation." For instance, if the STA-A finds a new STA-C and establish mesh peering, STA-A starts maintaining synchronization with STA-C. Similarly, "STA-A stops maintaining synchroniation with STA-B" means that the STA-A stops to keep track of TSF offset with STA-B". For instance, if the STA-A sees that its neighbor peer mesh STA-C is disappeared, it may close mesh peering with STA-C and stops maintaining synchronization with STA-C. 
As for the rationale regarding the synchronization, 11C.12.2.2 Neighbor Offset Protocol provides sufficient information.
Why is the status number updated upon start/stop of synchronization? The main reason why the Status Number is announced in the beacon timing element is to announce that there is a change in the beacon timing information. When a mesh STA starts or stops sync with a particular neighbor STA, there will be a change in the beacon timing information. In such case, the mesh STA shall announce that there is a change in the beacon timing information.</t>
    </r>
  </si>
  <si>
    <r>
      <t>e</t>
    </r>
    <r>
      <rPr>
        <sz val="10"/>
        <rFont val="Arial"/>
        <family val="2"/>
      </rPr>
      <t>ditorial
implemented in the 11-10/540r0 and the later version.</t>
    </r>
  </si>
  <si>
    <t>x</t>
  </si>
  <si>
    <t>Counter</t>
  </si>
  <si>
    <r>
      <t>b</t>
    </r>
    <r>
      <rPr>
        <sz val="10"/>
        <rFont val="Arial"/>
        <family val="2"/>
      </rPr>
      <t>eacon timing status number:
Upon completion of the TBTT adjustment, status number is incremented (not reset to zero). This enables receivers (neighbors) to detect there is a change in the beacon timing information, even if the receivers (neighbors) did not listen to the mesh STA's beacon frames during the TBTT adjustment. This is helpful especially for mesh STAs in deep sleep mode which does not listen to each of neighbor's beacon frames. As written in NOTE2 in 11C.12.4.4.3, mesh STAs in deep sleep mode will use the status number change in order to detect the clock drift appropriately.
In order to describe the use of status number more clearly, add the following text to the end of 11C.12.4.2.1.
"The Report Status subfield in the Report Control field facilitates the detection of the changes in the beacon timing information set by the receiving mesh STA."
11-10/540r1 and the later version.</t>
    </r>
  </si>
  <si>
    <r>
      <t>editorial</t>
    </r>
    <r>
      <rPr>
        <sz val="10"/>
        <rFont val="Arial"/>
        <family val="2"/>
      </rPr>
      <t>:
Replace "when it activates MCCA." with "when dot11MCCAActivated is true".</t>
    </r>
  </si>
  <si>
    <t>r2</t>
  </si>
  <si>
    <t>3rd revision which includes the discussion during EVE session on Monday.</t>
  </si>
  <si>
    <t>doc.: IEEE 802.11-10/0539r2</t>
  </si>
  <si>
    <t>2010-05-18</t>
  </si>
  <si>
    <r>
      <t>e</t>
    </r>
    <r>
      <rPr>
        <sz val="10"/>
        <rFont val="Arial"/>
        <family val="2"/>
      </rPr>
      <t>ditorial:
Change the sentence to "</t>
    </r>
    <r>
      <rPr>
        <sz val="10"/>
        <rFont val="Arial"/>
        <family val="2"/>
      </rPr>
      <t>A mesh STA should maintain synchronization with up to the dot11MeshNbrOffsetMaxNeighbor neighbor mesh STAs that are in the same the MBSS. Additionally, a mesh STA should maintain synchronization with up to the dot11MeshNbrOffsetMaxNeighbor neighbor STAs that are outside of the MBSS.</t>
    </r>
    <r>
      <rPr>
        <sz val="10"/>
        <rFont val="Arial"/>
        <family val="2"/>
      </rPr>
      <t>"
implemented in the 11-10/540r2 and the later version.</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</si>
</sst>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7" fillId="0" borderId="11"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Border="1" applyAlignment="1">
      <alignment/>
    </xf>
    <xf numFmtId="0" fontId="0" fillId="0" borderId="0" xfId="0" applyBorder="1" applyAlignment="1">
      <alignment/>
    </xf>
    <xf numFmtId="10" fontId="0" fillId="0" borderId="15" xfId="0" applyNumberFormat="1" applyBorder="1" applyAlignment="1">
      <alignment horizontal="center"/>
    </xf>
    <xf numFmtId="0" fontId="0" fillId="0" borderId="16" xfId="0" applyBorder="1" applyAlignment="1">
      <alignment/>
    </xf>
    <xf numFmtId="0" fontId="0" fillId="0" borderId="17" xfId="0" applyBorder="1" applyAlignment="1">
      <alignment/>
    </xf>
    <xf numFmtId="10" fontId="0" fillId="0" borderId="18" xfId="0" applyNumberFormat="1" applyBorder="1" applyAlignment="1">
      <alignment horizontal="center"/>
    </xf>
    <xf numFmtId="0" fontId="0" fillId="0" borderId="0" xfId="0" applyNumberFormat="1" applyAlignment="1">
      <alignment/>
    </xf>
    <xf numFmtId="0" fontId="0" fillId="0" borderId="17" xfId="0" applyNumberFormat="1" applyBorder="1" applyAlignment="1">
      <alignment/>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19" xfId="0" applyBorder="1" applyAlignment="1">
      <alignment/>
    </xf>
    <xf numFmtId="0" fontId="0" fillId="0" borderId="14" xfId="0" applyFill="1" applyBorder="1" applyAlignment="1">
      <alignment/>
    </xf>
    <xf numFmtId="0" fontId="0" fillId="0" borderId="16" xfId="0" applyFill="1" applyBorder="1" applyAlignment="1">
      <alignment/>
    </xf>
    <xf numFmtId="10" fontId="0" fillId="0" borderId="20" xfId="0" applyNumberFormat="1" applyBorder="1" applyAlignment="1">
      <alignment horizontal="center"/>
    </xf>
    <xf numFmtId="14" fontId="0" fillId="0" borderId="0" xfId="0" applyNumberFormat="1" applyAlignment="1">
      <alignment/>
    </xf>
    <xf numFmtId="0" fontId="7" fillId="0" borderId="21" xfId="0" applyFont="1" applyFill="1" applyBorder="1" applyAlignment="1">
      <alignment vertical="top" wrapText="1"/>
    </xf>
    <xf numFmtId="49" fontId="7" fillId="0" borderId="21" xfId="0" applyNumberFormat="1" applyFont="1" applyFill="1" applyBorder="1" applyAlignment="1" applyProtection="1">
      <alignment horizontal="center" vertical="top" wrapText="1"/>
      <protection/>
    </xf>
    <xf numFmtId="0" fontId="7" fillId="0" borderId="21" xfId="0" applyFont="1" applyFill="1" applyBorder="1" applyAlignment="1" applyProtection="1">
      <alignment horizontal="center" vertical="top" wrapText="1"/>
      <protection/>
    </xf>
    <xf numFmtId="49" fontId="7" fillId="0" borderId="21" xfId="0" applyNumberFormat="1" applyFont="1" applyFill="1" applyBorder="1" applyAlignment="1" applyProtection="1">
      <alignment vertical="top" wrapText="1"/>
      <protection/>
    </xf>
    <xf numFmtId="0" fontId="7" fillId="0" borderId="21" xfId="0" applyFont="1" applyFill="1" applyBorder="1" applyAlignment="1" applyProtection="1">
      <alignment vertical="top" wrapText="1"/>
      <protection/>
    </xf>
    <xf numFmtId="0" fontId="9" fillId="0" borderId="21" xfId="0" applyFont="1" applyFill="1" applyBorder="1" applyAlignment="1">
      <alignment vertical="top" wrapText="1"/>
    </xf>
    <xf numFmtId="0" fontId="7" fillId="0" borderId="21" xfId="0" applyNumberFormat="1" applyFont="1" applyFill="1" applyBorder="1" applyAlignment="1" applyProtection="1">
      <alignment horizontal="left" vertical="top" wrapText="1"/>
      <protection/>
    </xf>
    <xf numFmtId="203" fontId="7" fillId="0" borderId="2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22" xfId="0" applyFont="1" applyFill="1" applyBorder="1" applyAlignment="1">
      <alignment horizontal="justify" vertical="top" wrapText="1"/>
    </xf>
    <xf numFmtId="0" fontId="7" fillId="0" borderId="2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22" xfId="0" applyFont="1" applyFill="1" applyBorder="1" applyAlignment="1">
      <alignment horizontal="right" vertical="top" wrapText="1"/>
    </xf>
    <xf numFmtId="0" fontId="0" fillId="0" borderId="0" xfId="0" applyFont="1" applyAlignment="1">
      <alignment vertical="top" wrapText="1"/>
    </xf>
    <xf numFmtId="0" fontId="0" fillId="0" borderId="22" xfId="0" applyBorder="1" applyAlignment="1">
      <alignment vertical="top" wrapText="1"/>
    </xf>
    <xf numFmtId="49" fontId="0" fillId="0" borderId="22" xfId="0" applyNumberFormat="1" applyBorder="1" applyAlignment="1">
      <alignment vertical="top" wrapText="1"/>
    </xf>
    <xf numFmtId="0" fontId="0" fillId="0" borderId="22" xfId="0" applyBorder="1" applyAlignment="1">
      <alignment vertical="top" wrapText="1"/>
    </xf>
    <xf numFmtId="49" fontId="7" fillId="0" borderId="21"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31" fillId="0" borderId="22" xfId="0" applyFont="1" applyFill="1" applyBorder="1" applyAlignment="1" applyProtection="1">
      <alignment horizontal="justify" vertical="top" wrapText="1"/>
      <protection locked="0"/>
    </xf>
    <xf numFmtId="0" fontId="0" fillId="0" borderId="2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Comment resolution on M-BS category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28</xdr:row>
      <xdr:rowOff>0</xdr:rowOff>
    </xdr:from>
    <xdr:ext cx="0" cy="0"/>
    <xdr:sp>
      <xdr:nvSpPr>
        <xdr:cNvPr id="1" name="Picture 1"/>
        <xdr:cNvSpPr>
          <a:spLocks noChangeAspect="1"/>
        </xdr:cNvSpPr>
      </xdr:nvSpPr>
      <xdr:spPr>
        <a:xfrm>
          <a:off x="15840075" y="65589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28</xdr:row>
      <xdr:rowOff>0</xdr:rowOff>
    </xdr:from>
    <xdr:ext cx="0" cy="0"/>
    <xdr:sp>
      <xdr:nvSpPr>
        <xdr:cNvPr id="2" name="Picture 1"/>
        <xdr:cNvSpPr>
          <a:spLocks noChangeAspect="1"/>
        </xdr:cNvSpPr>
      </xdr:nvSpPr>
      <xdr:spPr>
        <a:xfrm>
          <a:off x="15840075" y="65589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210</v>
      </c>
    </row>
    <row r="2" ht="18.75">
      <c r="B2" s="1" t="s">
        <v>208</v>
      </c>
    </row>
    <row r="3" spans="1:2" ht="18.75">
      <c r="A3" s="2" t="s">
        <v>205</v>
      </c>
      <c r="B3" s="1" t="s">
        <v>231</v>
      </c>
    </row>
    <row r="4" spans="1:6" ht="18.75">
      <c r="A4" s="2" t="s">
        <v>209</v>
      </c>
      <c r="B4" s="11" t="s">
        <v>194</v>
      </c>
      <c r="F4" s="7"/>
    </row>
    <row r="5" spans="1:2" ht="15.75">
      <c r="A5" s="2" t="s">
        <v>214</v>
      </c>
      <c r="B5" s="8" t="s">
        <v>72</v>
      </c>
    </row>
    <row r="6" s="3" customFormat="1" ht="16.5" thickBot="1"/>
    <row r="7" spans="1:2" s="4" customFormat="1" ht="18.75">
      <c r="A7" s="4" t="s">
        <v>212</v>
      </c>
      <c r="B7" s="9" t="s">
        <v>217</v>
      </c>
    </row>
    <row r="8" spans="1:2" ht="15.75">
      <c r="A8" s="2" t="s">
        <v>101</v>
      </c>
      <c r="B8" s="8" t="s">
        <v>232</v>
      </c>
    </row>
    <row r="9" spans="1:9" ht="15.75">
      <c r="A9" s="2" t="s">
        <v>213</v>
      </c>
      <c r="B9" s="2" t="s">
        <v>87</v>
      </c>
      <c r="C9" s="8"/>
      <c r="E9" s="8"/>
      <c r="F9" s="8"/>
      <c r="G9" s="8"/>
      <c r="H9" s="8"/>
      <c r="I9" s="8"/>
    </row>
    <row r="10" spans="2:9" ht="15.75">
      <c r="B10" s="2" t="s">
        <v>88</v>
      </c>
      <c r="C10" s="8"/>
      <c r="E10" s="8"/>
      <c r="F10" s="8"/>
      <c r="G10" s="8"/>
      <c r="H10" s="8"/>
      <c r="I10" s="8"/>
    </row>
    <row r="11" spans="2:9" ht="15.75">
      <c r="B11" s="2" t="s">
        <v>89</v>
      </c>
      <c r="C11" s="8"/>
      <c r="E11" s="8"/>
      <c r="F11" s="8"/>
      <c r="G11" s="8"/>
      <c r="H11" s="8"/>
      <c r="I11" s="8"/>
    </row>
    <row r="12" spans="2:9" ht="15.75">
      <c r="B12" s="2" t="s">
        <v>90</v>
      </c>
      <c r="C12" s="8"/>
      <c r="E12" s="8"/>
      <c r="F12" s="8"/>
      <c r="G12" s="8"/>
      <c r="H12" s="8"/>
      <c r="I12" s="8"/>
    </row>
    <row r="13" spans="2:9" ht="15.75">
      <c r="B13" s="47" t="s">
        <v>73</v>
      </c>
      <c r="C13" s="10"/>
      <c r="E13" s="8"/>
      <c r="F13" s="8"/>
      <c r="G13" s="8"/>
      <c r="H13" s="8"/>
      <c r="I13" s="8"/>
    </row>
    <row r="14" spans="3:9" ht="15.75">
      <c r="C14" s="8"/>
      <c r="D14" s="8"/>
      <c r="E14" s="8"/>
      <c r="F14" s="8"/>
      <c r="G14" s="8"/>
      <c r="H14" s="8"/>
      <c r="I14" s="8"/>
    </row>
    <row r="15" ht="15.75">
      <c r="A15" s="2" t="s">
        <v>211</v>
      </c>
    </row>
    <row r="27" spans="1:5" ht="15.75" customHeight="1">
      <c r="A27" s="6"/>
      <c r="B27" s="67"/>
      <c r="C27" s="67"/>
      <c r="D27" s="67"/>
      <c r="E27" s="67"/>
    </row>
    <row r="28" spans="1:5" ht="15.75" customHeight="1">
      <c r="A28" s="4"/>
      <c r="B28" s="5"/>
      <c r="C28" s="5"/>
      <c r="D28" s="5"/>
      <c r="E28" s="5"/>
    </row>
    <row r="29" spans="1:5" ht="15.75" customHeight="1">
      <c r="A29" s="4"/>
      <c r="B29" s="66"/>
      <c r="C29" s="66"/>
      <c r="D29" s="66"/>
      <c r="E29" s="66"/>
    </row>
    <row r="30" spans="1:5" ht="15.75" customHeight="1">
      <c r="A30" s="4"/>
      <c r="B30" s="5"/>
      <c r="C30" s="5"/>
      <c r="D30" s="5"/>
      <c r="E30" s="5"/>
    </row>
    <row r="31" spans="1:5" ht="15.75" customHeight="1">
      <c r="A31" s="4"/>
      <c r="B31" s="66"/>
      <c r="C31" s="66"/>
      <c r="D31" s="66"/>
      <c r="E31" s="66"/>
    </row>
    <row r="32" spans="2:5" ht="15.75" customHeight="1">
      <c r="B32" s="66"/>
      <c r="C32" s="66"/>
      <c r="D32" s="66"/>
      <c r="E32" s="66"/>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8"/>
  <sheetViews>
    <sheetView tabSelected="1" zoomScale="85" zoomScaleNormal="85" zoomScalePageLayoutView="0" workbookViewId="0" topLeftCell="A1">
      <pane xSplit="8" ySplit="1" topLeftCell="S2" activePane="bottomRight" state="frozen"/>
      <selection pane="topLeft" activeCell="A1" sqref="A1"/>
      <selection pane="topRight" activeCell="H1" sqref="H1"/>
      <selection pane="bottomLeft" activeCell="A2" sqref="A2"/>
      <selection pane="bottomRight" activeCell="V4" sqref="V4"/>
    </sheetView>
  </sheetViews>
  <sheetFormatPr defaultColWidth="9.140625" defaultRowHeight="12.75"/>
  <cols>
    <col min="1" max="1" width="6.421875" style="48" customWidth="1"/>
    <col min="2" max="2" width="12.57421875" style="31" customWidth="1"/>
    <col min="3" max="3" width="12.57421875" style="31" hidden="1" customWidth="1"/>
    <col min="4" max="4" width="11.28125" style="51" hidden="1" customWidth="1"/>
    <col min="5" max="5" width="11.00390625" style="62" hidden="1" customWidth="1"/>
    <col min="6" max="6" width="8.7109375" style="62" hidden="1" customWidth="1"/>
    <col min="7" max="7" width="9.28125" style="31" hidden="1" customWidth="1"/>
    <col min="8" max="8" width="6.421875" style="31" hidden="1" customWidth="1"/>
    <col min="9" max="9" width="6.57421875" style="55" customWidth="1"/>
    <col min="10" max="10" width="6.8515625" style="49" customWidth="1"/>
    <col min="11" max="11" width="5.421875" style="31" customWidth="1"/>
    <col min="12" max="12" width="10.7109375" style="51" customWidth="1"/>
    <col min="13" max="13" width="8.00390625" style="31" customWidth="1"/>
    <col min="14" max="14" width="12.00390625" style="50" bestFit="1" customWidth="1"/>
    <col min="15" max="15" width="9.28125" style="50" customWidth="1"/>
    <col min="16" max="16" width="12.28125" style="50" customWidth="1"/>
    <col min="17" max="17" width="11.421875" style="31" customWidth="1"/>
    <col min="18" max="18" width="8.421875" style="45" customWidth="1"/>
    <col min="19" max="19" width="10.00390625" style="52" customWidth="1"/>
    <col min="20" max="20" width="35.7109375" style="57" customWidth="1"/>
    <col min="21" max="21" width="36.28125" style="57" customWidth="1"/>
    <col min="22" max="22" width="9.8515625" style="31" customWidth="1"/>
    <col min="23" max="23" width="35.7109375" style="31" customWidth="1"/>
    <col min="24" max="24" width="10.28125" style="12" customWidth="1"/>
    <col min="25" max="25" width="9.140625" style="12" customWidth="1"/>
    <col min="26" max="26" width="42.8515625" style="12" customWidth="1"/>
    <col min="27" max="27" width="9.140625" style="12" customWidth="1"/>
    <col min="28" max="28" width="11.00390625" style="31" hidden="1" customWidth="1"/>
    <col min="29" max="16384" width="9.140625" style="12" customWidth="1"/>
  </cols>
  <sheetData>
    <row r="1" spans="1:28" s="31" customFormat="1" ht="39" thickTop="1">
      <c r="A1" s="37" t="s">
        <v>215</v>
      </c>
      <c r="B1" s="37" t="s">
        <v>79</v>
      </c>
      <c r="C1" s="37" t="s">
        <v>46</v>
      </c>
      <c r="D1" s="38" t="s">
        <v>93</v>
      </c>
      <c r="E1" s="38" t="s">
        <v>114</v>
      </c>
      <c r="F1" s="61" t="s">
        <v>115</v>
      </c>
      <c r="G1" s="39" t="s">
        <v>116</v>
      </c>
      <c r="H1" s="39" t="s">
        <v>216</v>
      </c>
      <c r="I1" s="54" t="s">
        <v>81</v>
      </c>
      <c r="J1" s="43" t="s">
        <v>82</v>
      </c>
      <c r="K1" s="40" t="s">
        <v>83</v>
      </c>
      <c r="L1" s="40" t="s">
        <v>80</v>
      </c>
      <c r="M1" s="39" t="s">
        <v>103</v>
      </c>
      <c r="N1" s="37" t="s">
        <v>123</v>
      </c>
      <c r="O1" s="37" t="s">
        <v>109</v>
      </c>
      <c r="P1" s="41" t="s">
        <v>124</v>
      </c>
      <c r="Q1" s="41" t="s">
        <v>208</v>
      </c>
      <c r="R1" s="44" t="s">
        <v>110</v>
      </c>
      <c r="S1" s="39" t="s">
        <v>111</v>
      </c>
      <c r="T1" s="39" t="s">
        <v>102</v>
      </c>
      <c r="U1" s="39" t="s">
        <v>191</v>
      </c>
      <c r="V1" s="37" t="s">
        <v>76</v>
      </c>
      <c r="W1" s="37" t="s">
        <v>105</v>
      </c>
      <c r="X1" s="42" t="s">
        <v>104</v>
      </c>
      <c r="Y1" s="41" t="s">
        <v>106</v>
      </c>
      <c r="Z1" s="41" t="s">
        <v>107</v>
      </c>
      <c r="AA1" s="41" t="s">
        <v>108</v>
      </c>
      <c r="AB1" s="37" t="s">
        <v>86</v>
      </c>
    </row>
    <row r="2" spans="1:27" ht="114.75">
      <c r="A2" s="56">
        <v>3013</v>
      </c>
      <c r="B2" s="58" t="s">
        <v>74</v>
      </c>
      <c r="C2" s="58" t="s">
        <v>47</v>
      </c>
      <c r="D2" s="59" t="s">
        <v>138</v>
      </c>
      <c r="E2" s="59" t="s">
        <v>170</v>
      </c>
      <c r="F2" s="59" t="s">
        <v>171</v>
      </c>
      <c r="G2" s="58" t="s">
        <v>84</v>
      </c>
      <c r="H2" s="58" t="s">
        <v>41</v>
      </c>
      <c r="I2" s="59" t="s">
        <v>170</v>
      </c>
      <c r="J2" s="59" t="s">
        <v>171</v>
      </c>
      <c r="K2" s="58" t="s">
        <v>84</v>
      </c>
      <c r="L2" s="59" t="s">
        <v>138</v>
      </c>
      <c r="M2" s="58" t="s">
        <v>44</v>
      </c>
      <c r="N2" s="59" t="s">
        <v>147</v>
      </c>
      <c r="O2" s="59"/>
      <c r="P2" s="59" t="s">
        <v>38</v>
      </c>
      <c r="Q2" s="59"/>
      <c r="R2" s="59"/>
      <c r="S2" s="59" t="s">
        <v>45</v>
      </c>
      <c r="T2" s="60" t="s">
        <v>195</v>
      </c>
      <c r="U2" s="60" t="s">
        <v>196</v>
      </c>
      <c r="V2" s="53" t="s">
        <v>160</v>
      </c>
      <c r="W2" s="53" t="s">
        <v>21</v>
      </c>
      <c r="X2" s="53" t="s">
        <v>11</v>
      </c>
      <c r="Y2" s="53"/>
      <c r="Z2" s="53"/>
      <c r="AA2" s="53"/>
    </row>
    <row r="3" spans="1:27" ht="165.75">
      <c r="A3" s="56">
        <v>3014</v>
      </c>
      <c r="B3" s="58" t="s">
        <v>74</v>
      </c>
      <c r="C3" s="58" t="s">
        <v>47</v>
      </c>
      <c r="D3" s="59" t="s">
        <v>138</v>
      </c>
      <c r="E3" s="59" t="s">
        <v>170</v>
      </c>
      <c r="F3" s="59" t="s">
        <v>171</v>
      </c>
      <c r="G3" s="58" t="s">
        <v>84</v>
      </c>
      <c r="H3" s="58" t="s">
        <v>41</v>
      </c>
      <c r="I3" s="59" t="s">
        <v>170</v>
      </c>
      <c r="J3" s="59" t="s">
        <v>171</v>
      </c>
      <c r="K3" s="58" t="s">
        <v>84</v>
      </c>
      <c r="L3" s="59" t="s">
        <v>138</v>
      </c>
      <c r="M3" s="58" t="s">
        <v>44</v>
      </c>
      <c r="N3" s="59" t="s">
        <v>147</v>
      </c>
      <c r="O3" s="59"/>
      <c r="P3" s="59" t="s">
        <v>38</v>
      </c>
      <c r="Q3" s="59"/>
      <c r="R3" s="59"/>
      <c r="S3" s="59" t="s">
        <v>45</v>
      </c>
      <c r="T3" s="60" t="s">
        <v>197</v>
      </c>
      <c r="U3" s="60" t="s">
        <v>198</v>
      </c>
      <c r="V3" s="53" t="s">
        <v>159</v>
      </c>
      <c r="W3" s="53" t="s">
        <v>22</v>
      </c>
      <c r="X3" s="53" t="s">
        <v>11</v>
      </c>
      <c r="Y3" s="53"/>
      <c r="Z3" s="53"/>
      <c r="AA3" s="53"/>
    </row>
    <row r="4" spans="1:27" ht="153">
      <c r="A4" s="56">
        <v>3105</v>
      </c>
      <c r="B4" s="58" t="s">
        <v>172</v>
      </c>
      <c r="C4" s="58" t="s">
        <v>173</v>
      </c>
      <c r="D4" s="59" t="s">
        <v>127</v>
      </c>
      <c r="E4" s="59" t="s">
        <v>186</v>
      </c>
      <c r="F4" s="59" t="s">
        <v>145</v>
      </c>
      <c r="G4" s="58" t="s">
        <v>43</v>
      </c>
      <c r="H4" s="58" t="s">
        <v>41</v>
      </c>
      <c r="I4" s="59" t="s">
        <v>186</v>
      </c>
      <c r="J4" s="59" t="s">
        <v>145</v>
      </c>
      <c r="K4" s="58" t="s">
        <v>43</v>
      </c>
      <c r="L4" s="59" t="s">
        <v>127</v>
      </c>
      <c r="M4" s="58" t="s">
        <v>44</v>
      </c>
      <c r="N4" s="59" t="s">
        <v>148</v>
      </c>
      <c r="O4" s="59"/>
      <c r="P4" s="59" t="s">
        <v>38</v>
      </c>
      <c r="Q4" s="59"/>
      <c r="R4" s="59"/>
      <c r="S4" s="59" t="s">
        <v>45</v>
      </c>
      <c r="T4" s="60" t="s">
        <v>48</v>
      </c>
      <c r="U4" s="60" t="s">
        <v>149</v>
      </c>
      <c r="V4" s="53" t="s">
        <v>161</v>
      </c>
      <c r="W4" s="53" t="s">
        <v>233</v>
      </c>
      <c r="X4" s="53"/>
      <c r="Y4" s="53"/>
      <c r="Z4" s="53"/>
      <c r="AA4" s="53"/>
    </row>
    <row r="5" spans="1:27" ht="165.75">
      <c r="A5" s="56">
        <v>3106</v>
      </c>
      <c r="B5" s="58" t="s">
        <v>172</v>
      </c>
      <c r="C5" s="58" t="s">
        <v>173</v>
      </c>
      <c r="D5" s="59" t="s">
        <v>178</v>
      </c>
      <c r="E5" s="59" t="s">
        <v>187</v>
      </c>
      <c r="F5" s="59" t="s">
        <v>157</v>
      </c>
      <c r="G5" s="58" t="s">
        <v>43</v>
      </c>
      <c r="H5" s="58" t="s">
        <v>41</v>
      </c>
      <c r="I5" s="59" t="s">
        <v>187</v>
      </c>
      <c r="J5" s="59" t="s">
        <v>157</v>
      </c>
      <c r="K5" s="58" t="s">
        <v>43</v>
      </c>
      <c r="L5" s="59" t="s">
        <v>178</v>
      </c>
      <c r="M5" s="58" t="s">
        <v>44</v>
      </c>
      <c r="N5" s="59" t="s">
        <v>148</v>
      </c>
      <c r="O5" s="59"/>
      <c r="P5" s="59" t="s">
        <v>38</v>
      </c>
      <c r="Q5" s="59"/>
      <c r="R5" s="59"/>
      <c r="S5" s="59" t="s">
        <v>45</v>
      </c>
      <c r="T5" s="60" t="s">
        <v>189</v>
      </c>
      <c r="U5" s="60" t="s">
        <v>149</v>
      </c>
      <c r="V5" s="53" t="s">
        <v>158</v>
      </c>
      <c r="W5" s="53" t="s">
        <v>218</v>
      </c>
      <c r="X5" s="53" t="s">
        <v>11</v>
      </c>
      <c r="Y5" s="53"/>
      <c r="Z5" s="53"/>
      <c r="AA5" s="53"/>
    </row>
    <row r="6" spans="1:27" ht="102">
      <c r="A6" s="56">
        <v>3107</v>
      </c>
      <c r="B6" s="58" t="s">
        <v>172</v>
      </c>
      <c r="C6" s="58" t="s">
        <v>173</v>
      </c>
      <c r="D6" s="59" t="s">
        <v>178</v>
      </c>
      <c r="E6" s="59" t="s">
        <v>187</v>
      </c>
      <c r="F6" s="59" t="s">
        <v>142</v>
      </c>
      <c r="G6" s="58" t="s">
        <v>43</v>
      </c>
      <c r="H6" s="58" t="s">
        <v>41</v>
      </c>
      <c r="I6" s="59" t="s">
        <v>187</v>
      </c>
      <c r="J6" s="59" t="s">
        <v>142</v>
      </c>
      <c r="K6" s="58" t="s">
        <v>43</v>
      </c>
      <c r="L6" s="59" t="s">
        <v>178</v>
      </c>
      <c r="M6" s="58" t="s">
        <v>44</v>
      </c>
      <c r="N6" s="59" t="s">
        <v>148</v>
      </c>
      <c r="O6" s="59"/>
      <c r="P6" s="59" t="s">
        <v>38</v>
      </c>
      <c r="Q6" s="59"/>
      <c r="R6" s="59"/>
      <c r="S6" s="59" t="s">
        <v>45</v>
      </c>
      <c r="T6" s="60" t="s">
        <v>49</v>
      </c>
      <c r="U6" s="60" t="s">
        <v>149</v>
      </c>
      <c r="V6" s="53" t="s">
        <v>160</v>
      </c>
      <c r="W6" s="53" t="s">
        <v>219</v>
      </c>
      <c r="X6" s="53" t="s">
        <v>11</v>
      </c>
      <c r="Y6" s="53"/>
      <c r="Z6" s="53"/>
      <c r="AA6" s="53"/>
    </row>
    <row r="7" spans="1:27" ht="369.75">
      <c r="A7" s="56">
        <v>3108</v>
      </c>
      <c r="B7" s="58" t="s">
        <v>172</v>
      </c>
      <c r="C7" s="58" t="s">
        <v>173</v>
      </c>
      <c r="D7" s="59" t="s">
        <v>188</v>
      </c>
      <c r="E7" s="59" t="s">
        <v>187</v>
      </c>
      <c r="F7" s="59" t="s">
        <v>139</v>
      </c>
      <c r="G7" s="58" t="s">
        <v>43</v>
      </c>
      <c r="H7" s="58" t="s">
        <v>41</v>
      </c>
      <c r="I7" s="59" t="s">
        <v>187</v>
      </c>
      <c r="J7" s="59" t="s">
        <v>139</v>
      </c>
      <c r="K7" s="58" t="s">
        <v>43</v>
      </c>
      <c r="L7" s="59" t="s">
        <v>188</v>
      </c>
      <c r="M7" s="58" t="s">
        <v>44</v>
      </c>
      <c r="N7" s="59" t="s">
        <v>148</v>
      </c>
      <c r="O7" s="59"/>
      <c r="P7" s="59" t="s">
        <v>38</v>
      </c>
      <c r="Q7" s="59"/>
      <c r="R7" s="59"/>
      <c r="S7" s="59" t="s">
        <v>45</v>
      </c>
      <c r="T7" s="60" t="s">
        <v>190</v>
      </c>
      <c r="U7" s="60" t="s">
        <v>149</v>
      </c>
      <c r="V7" s="53" t="s">
        <v>161</v>
      </c>
      <c r="W7" s="53" t="s">
        <v>0</v>
      </c>
      <c r="X7" s="53"/>
      <c r="Y7" s="53"/>
      <c r="Z7" s="53"/>
      <c r="AA7" s="53"/>
    </row>
    <row r="8" spans="1:27" ht="140.25">
      <c r="A8" s="56">
        <v>3143</v>
      </c>
      <c r="B8" s="58" t="s">
        <v>174</v>
      </c>
      <c r="C8" s="58" t="s">
        <v>175</v>
      </c>
      <c r="D8" s="59" t="s">
        <v>128</v>
      </c>
      <c r="E8" s="59">
        <v>252</v>
      </c>
      <c r="F8" s="59" t="s">
        <v>136</v>
      </c>
      <c r="G8" s="58" t="s">
        <v>84</v>
      </c>
      <c r="H8" s="58" t="s">
        <v>41</v>
      </c>
      <c r="I8" s="59">
        <v>252</v>
      </c>
      <c r="J8" s="59" t="s">
        <v>136</v>
      </c>
      <c r="K8" s="58" t="s">
        <v>84</v>
      </c>
      <c r="L8" s="59" t="s">
        <v>128</v>
      </c>
      <c r="M8" s="58" t="s">
        <v>44</v>
      </c>
      <c r="N8" s="59" t="s">
        <v>148</v>
      </c>
      <c r="O8" s="59"/>
      <c r="P8" s="59" t="s">
        <v>38</v>
      </c>
      <c r="Q8" s="59"/>
      <c r="R8" s="59"/>
      <c r="S8" s="59" t="s">
        <v>45</v>
      </c>
      <c r="T8" s="60" t="s">
        <v>51</v>
      </c>
      <c r="U8" s="60" t="s">
        <v>152</v>
      </c>
      <c r="V8" s="53" t="s">
        <v>161</v>
      </c>
      <c r="W8" s="65" t="s">
        <v>2</v>
      </c>
      <c r="X8" s="53" t="s">
        <v>20</v>
      </c>
      <c r="Y8" s="53"/>
      <c r="Z8" s="53"/>
      <c r="AA8" s="53"/>
    </row>
    <row r="9" spans="1:27" ht="344.25">
      <c r="A9" s="56">
        <v>3144</v>
      </c>
      <c r="B9" s="58" t="s">
        <v>174</v>
      </c>
      <c r="C9" s="58" t="s">
        <v>175</v>
      </c>
      <c r="D9" s="59" t="s">
        <v>176</v>
      </c>
      <c r="E9" s="59">
        <v>254</v>
      </c>
      <c r="F9" s="59" t="s">
        <v>132</v>
      </c>
      <c r="G9" s="58" t="s">
        <v>84</v>
      </c>
      <c r="H9" s="58" t="s">
        <v>41</v>
      </c>
      <c r="I9" s="59">
        <v>254</v>
      </c>
      <c r="J9" s="59" t="s">
        <v>132</v>
      </c>
      <c r="K9" s="58" t="s">
        <v>84</v>
      </c>
      <c r="L9" s="59" t="s">
        <v>176</v>
      </c>
      <c r="M9" s="58" t="s">
        <v>44</v>
      </c>
      <c r="N9" s="59" t="s">
        <v>148</v>
      </c>
      <c r="O9" s="59"/>
      <c r="P9" s="59" t="s">
        <v>38</v>
      </c>
      <c r="Q9" s="59"/>
      <c r="R9" s="59"/>
      <c r="S9" s="59" t="s">
        <v>45</v>
      </c>
      <c r="T9" s="60" t="s">
        <v>52</v>
      </c>
      <c r="U9" s="60" t="s">
        <v>53</v>
      </c>
      <c r="V9" s="53" t="s">
        <v>161</v>
      </c>
      <c r="W9" s="53" t="s">
        <v>222</v>
      </c>
      <c r="X9" s="53" t="s">
        <v>20</v>
      </c>
      <c r="Y9" s="53"/>
      <c r="Z9" s="53"/>
      <c r="AA9" s="53"/>
    </row>
    <row r="10" spans="1:27" ht="369.75">
      <c r="A10" s="56">
        <v>3145</v>
      </c>
      <c r="B10" s="58" t="s">
        <v>174</v>
      </c>
      <c r="C10" s="58" t="s">
        <v>175</v>
      </c>
      <c r="D10" s="59" t="s">
        <v>176</v>
      </c>
      <c r="E10" s="59">
        <v>254</v>
      </c>
      <c r="F10" s="59" t="s">
        <v>137</v>
      </c>
      <c r="G10" s="58" t="s">
        <v>84</v>
      </c>
      <c r="H10" s="58" t="s">
        <v>41</v>
      </c>
      <c r="I10" s="59">
        <v>254</v>
      </c>
      <c r="J10" s="59" t="s">
        <v>137</v>
      </c>
      <c r="K10" s="58" t="s">
        <v>84</v>
      </c>
      <c r="L10" s="59" t="s">
        <v>176</v>
      </c>
      <c r="M10" s="58" t="s">
        <v>44</v>
      </c>
      <c r="N10" s="59" t="s">
        <v>148</v>
      </c>
      <c r="O10" s="59"/>
      <c r="P10" s="59" t="s">
        <v>38</v>
      </c>
      <c r="Q10" s="59"/>
      <c r="R10" s="59"/>
      <c r="S10" s="59" t="s">
        <v>45</v>
      </c>
      <c r="T10" s="60" t="s">
        <v>54</v>
      </c>
      <c r="U10" s="60" t="s">
        <v>55</v>
      </c>
      <c r="V10" s="53" t="s">
        <v>161</v>
      </c>
      <c r="W10" s="53" t="s">
        <v>223</v>
      </c>
      <c r="X10" s="53" t="s">
        <v>20</v>
      </c>
      <c r="Y10" s="53"/>
      <c r="Z10" s="53"/>
      <c r="AA10" s="53"/>
    </row>
    <row r="11" spans="1:27" ht="306">
      <c r="A11" s="56">
        <v>3146</v>
      </c>
      <c r="B11" s="58" t="s">
        <v>174</v>
      </c>
      <c r="C11" s="58" t="s">
        <v>175</v>
      </c>
      <c r="D11" s="59" t="s">
        <v>177</v>
      </c>
      <c r="E11" s="59">
        <v>254</v>
      </c>
      <c r="F11" s="59" t="s">
        <v>126</v>
      </c>
      <c r="G11" s="58" t="s">
        <v>84</v>
      </c>
      <c r="H11" s="58" t="s">
        <v>41</v>
      </c>
      <c r="I11" s="59">
        <v>254</v>
      </c>
      <c r="J11" s="59" t="s">
        <v>126</v>
      </c>
      <c r="K11" s="58" t="s">
        <v>84</v>
      </c>
      <c r="L11" s="59" t="s">
        <v>177</v>
      </c>
      <c r="M11" s="58" t="s">
        <v>44</v>
      </c>
      <c r="N11" s="59" t="s">
        <v>148</v>
      </c>
      <c r="O11" s="59"/>
      <c r="P11" s="59" t="s">
        <v>38</v>
      </c>
      <c r="Q11" s="59"/>
      <c r="R11" s="59"/>
      <c r="S11" s="59" t="s">
        <v>45</v>
      </c>
      <c r="T11" s="60" t="s">
        <v>56</v>
      </c>
      <c r="U11" s="60" t="s">
        <v>57</v>
      </c>
      <c r="V11" s="53" t="s">
        <v>161</v>
      </c>
      <c r="W11" s="53" t="s">
        <v>227</v>
      </c>
      <c r="X11" s="53" t="s">
        <v>225</v>
      </c>
      <c r="Y11" s="53"/>
      <c r="Z11" s="53"/>
      <c r="AA11" s="53"/>
    </row>
    <row r="12" spans="1:27" ht="51">
      <c r="A12" s="56">
        <v>3147</v>
      </c>
      <c r="B12" s="58" t="s">
        <v>174</v>
      </c>
      <c r="C12" s="58" t="s">
        <v>175</v>
      </c>
      <c r="D12" s="59" t="s">
        <v>134</v>
      </c>
      <c r="E12" s="59">
        <v>256</v>
      </c>
      <c r="F12" s="59" t="s">
        <v>131</v>
      </c>
      <c r="G12" s="58" t="s">
        <v>85</v>
      </c>
      <c r="H12" s="58" t="s">
        <v>41</v>
      </c>
      <c r="I12" s="59">
        <v>256</v>
      </c>
      <c r="J12" s="59" t="s">
        <v>131</v>
      </c>
      <c r="K12" s="58" t="s">
        <v>85</v>
      </c>
      <c r="L12" s="59" t="s">
        <v>134</v>
      </c>
      <c r="M12" s="58" t="s">
        <v>44</v>
      </c>
      <c r="N12" s="59" t="s">
        <v>148</v>
      </c>
      <c r="O12" s="59"/>
      <c r="P12" s="59" t="s">
        <v>38</v>
      </c>
      <c r="Q12" s="59"/>
      <c r="R12" s="59"/>
      <c r="S12" s="59" t="s">
        <v>45</v>
      </c>
      <c r="T12" s="60" t="s">
        <v>28</v>
      </c>
      <c r="U12" s="60" t="s">
        <v>50</v>
      </c>
      <c r="V12" s="53" t="s">
        <v>158</v>
      </c>
      <c r="W12" s="53" t="s">
        <v>224</v>
      </c>
      <c r="X12" s="53" t="s">
        <v>20</v>
      </c>
      <c r="Y12" s="53"/>
      <c r="Z12" s="53"/>
      <c r="AA12" s="53"/>
    </row>
    <row r="13" spans="1:27" ht="178.5">
      <c r="A13" s="56">
        <v>3148</v>
      </c>
      <c r="B13" s="58" t="s">
        <v>174</v>
      </c>
      <c r="C13" s="58" t="s">
        <v>175</v>
      </c>
      <c r="D13" s="59" t="s">
        <v>178</v>
      </c>
      <c r="E13" s="59">
        <v>257</v>
      </c>
      <c r="F13" s="59" t="s">
        <v>142</v>
      </c>
      <c r="G13" s="58" t="s">
        <v>84</v>
      </c>
      <c r="H13" s="58" t="s">
        <v>41</v>
      </c>
      <c r="I13" s="59">
        <v>257</v>
      </c>
      <c r="J13" s="59" t="s">
        <v>142</v>
      </c>
      <c r="K13" s="58" t="s">
        <v>84</v>
      </c>
      <c r="L13" s="59" t="s">
        <v>178</v>
      </c>
      <c r="M13" s="58" t="s">
        <v>44</v>
      </c>
      <c r="N13" s="59" t="s">
        <v>148</v>
      </c>
      <c r="O13" s="59"/>
      <c r="P13" s="59" t="s">
        <v>38</v>
      </c>
      <c r="Q13" s="59"/>
      <c r="R13" s="59"/>
      <c r="S13" s="59" t="s">
        <v>45</v>
      </c>
      <c r="T13" s="60" t="s">
        <v>3</v>
      </c>
      <c r="U13" s="60" t="s">
        <v>58</v>
      </c>
      <c r="V13" s="53" t="s">
        <v>226</v>
      </c>
      <c r="W13" s="53" t="s">
        <v>16</v>
      </c>
      <c r="X13" s="53" t="s">
        <v>15</v>
      </c>
      <c r="Y13" s="53"/>
      <c r="Z13" s="53"/>
      <c r="AA13" s="53"/>
    </row>
    <row r="14" spans="1:27" ht="38.25">
      <c r="A14" s="56">
        <v>3149</v>
      </c>
      <c r="B14" s="58" t="s">
        <v>174</v>
      </c>
      <c r="C14" s="58" t="s">
        <v>175</v>
      </c>
      <c r="D14" s="59" t="s">
        <v>178</v>
      </c>
      <c r="E14" s="59">
        <v>257</v>
      </c>
      <c r="F14" s="59" t="s">
        <v>140</v>
      </c>
      <c r="G14" s="58" t="s">
        <v>84</v>
      </c>
      <c r="H14" s="58" t="s">
        <v>41</v>
      </c>
      <c r="I14" s="59">
        <v>257</v>
      </c>
      <c r="J14" s="59" t="s">
        <v>140</v>
      </c>
      <c r="K14" s="58" t="s">
        <v>84</v>
      </c>
      <c r="L14" s="59" t="s">
        <v>178</v>
      </c>
      <c r="M14" s="58" t="s">
        <v>44</v>
      </c>
      <c r="N14" s="59" t="s">
        <v>148</v>
      </c>
      <c r="O14" s="59"/>
      <c r="P14" s="59" t="s">
        <v>38</v>
      </c>
      <c r="Q14" s="59"/>
      <c r="R14" s="59"/>
      <c r="S14" s="59" t="s">
        <v>45</v>
      </c>
      <c r="T14" s="60" t="s">
        <v>4</v>
      </c>
      <c r="U14" s="60" t="s">
        <v>50</v>
      </c>
      <c r="V14" s="53" t="s">
        <v>226</v>
      </c>
      <c r="W14" s="53" t="s">
        <v>228</v>
      </c>
      <c r="X14" s="53" t="s">
        <v>15</v>
      </c>
      <c r="Y14" s="53"/>
      <c r="Z14" s="53"/>
      <c r="AA14" s="53"/>
    </row>
    <row r="15" spans="1:27" ht="369.75">
      <c r="A15" s="56">
        <v>3150</v>
      </c>
      <c r="B15" s="58" t="s">
        <v>174</v>
      </c>
      <c r="C15" s="58" t="s">
        <v>175</v>
      </c>
      <c r="D15" s="59" t="s">
        <v>179</v>
      </c>
      <c r="E15" s="59">
        <v>257</v>
      </c>
      <c r="F15" s="59" t="s">
        <v>133</v>
      </c>
      <c r="G15" s="58" t="s">
        <v>84</v>
      </c>
      <c r="H15" s="58" t="s">
        <v>41</v>
      </c>
      <c r="I15" s="59">
        <v>257</v>
      </c>
      <c r="J15" s="59" t="s">
        <v>133</v>
      </c>
      <c r="K15" s="58" t="s">
        <v>84</v>
      </c>
      <c r="L15" s="59" t="s">
        <v>179</v>
      </c>
      <c r="M15" s="58" t="s">
        <v>44</v>
      </c>
      <c r="N15" s="59" t="s">
        <v>148</v>
      </c>
      <c r="O15" s="59"/>
      <c r="P15" s="59" t="s">
        <v>38</v>
      </c>
      <c r="Q15" s="59"/>
      <c r="R15" s="59"/>
      <c r="S15" s="59" t="s">
        <v>45</v>
      </c>
      <c r="T15" s="60" t="s">
        <v>5</v>
      </c>
      <c r="U15" s="60" t="s">
        <v>6</v>
      </c>
      <c r="V15" s="53" t="s">
        <v>226</v>
      </c>
      <c r="W15" s="53" t="s">
        <v>1</v>
      </c>
      <c r="X15" s="53" t="s">
        <v>15</v>
      </c>
      <c r="Y15" s="53"/>
      <c r="Z15" s="53"/>
      <c r="AA15" s="53"/>
    </row>
    <row r="16" spans="1:27" ht="38.25">
      <c r="A16" s="56">
        <v>3157</v>
      </c>
      <c r="B16" s="58" t="s">
        <v>65</v>
      </c>
      <c r="C16" s="58" t="s">
        <v>180</v>
      </c>
      <c r="D16" s="59" t="s">
        <v>153</v>
      </c>
      <c r="E16" s="59">
        <v>80</v>
      </c>
      <c r="F16" s="59" t="s">
        <v>143</v>
      </c>
      <c r="G16" s="58" t="s">
        <v>43</v>
      </c>
      <c r="H16" s="58" t="s">
        <v>42</v>
      </c>
      <c r="I16" s="59">
        <v>80</v>
      </c>
      <c r="J16" s="59" t="s">
        <v>143</v>
      </c>
      <c r="K16" s="58" t="s">
        <v>43</v>
      </c>
      <c r="L16" s="59" t="s">
        <v>153</v>
      </c>
      <c r="M16" s="58" t="s">
        <v>44</v>
      </c>
      <c r="N16" s="59" t="s">
        <v>148</v>
      </c>
      <c r="O16" s="59"/>
      <c r="P16" s="59" t="s">
        <v>38</v>
      </c>
      <c r="Q16" s="59"/>
      <c r="R16" s="59"/>
      <c r="S16" s="59" t="s">
        <v>45</v>
      </c>
      <c r="T16" s="60" t="s">
        <v>60</v>
      </c>
      <c r="U16" s="60" t="s">
        <v>59</v>
      </c>
      <c r="V16" s="53" t="s">
        <v>158</v>
      </c>
      <c r="W16" s="53" t="s">
        <v>218</v>
      </c>
      <c r="X16" s="53" t="s">
        <v>20</v>
      </c>
      <c r="Y16" s="53"/>
      <c r="Z16" s="53"/>
      <c r="AA16" s="53"/>
    </row>
    <row r="17" spans="1:27" ht="102">
      <c r="A17" s="56">
        <v>3190</v>
      </c>
      <c r="B17" s="58" t="s">
        <v>66</v>
      </c>
      <c r="C17" s="58" t="s">
        <v>181</v>
      </c>
      <c r="D17" s="59" t="s">
        <v>146</v>
      </c>
      <c r="E17" s="59">
        <v>25</v>
      </c>
      <c r="F17" s="59" t="s">
        <v>135</v>
      </c>
      <c r="G17" s="58" t="s">
        <v>84</v>
      </c>
      <c r="H17" s="58" t="s">
        <v>41</v>
      </c>
      <c r="I17" s="59">
        <v>25</v>
      </c>
      <c r="J17" s="59" t="s">
        <v>135</v>
      </c>
      <c r="K17" s="58" t="s">
        <v>84</v>
      </c>
      <c r="L17" s="59" t="s">
        <v>146</v>
      </c>
      <c r="M17" s="58" t="s">
        <v>44</v>
      </c>
      <c r="N17" s="59" t="s">
        <v>148</v>
      </c>
      <c r="O17" s="59"/>
      <c r="P17" s="59" t="s">
        <v>38</v>
      </c>
      <c r="Q17" s="59"/>
      <c r="R17" s="59"/>
      <c r="S17" s="59" t="s">
        <v>45</v>
      </c>
      <c r="T17" s="60" t="s">
        <v>40</v>
      </c>
      <c r="U17" s="60" t="s">
        <v>23</v>
      </c>
      <c r="V17" s="53" t="s">
        <v>158</v>
      </c>
      <c r="W17" s="53" t="s">
        <v>218</v>
      </c>
      <c r="X17" s="53" t="s">
        <v>20</v>
      </c>
      <c r="Y17" s="53"/>
      <c r="Z17" s="53"/>
      <c r="AA17" s="53"/>
    </row>
    <row r="18" spans="1:27" ht="102">
      <c r="A18" s="56">
        <v>3192</v>
      </c>
      <c r="B18" s="58" t="s">
        <v>66</v>
      </c>
      <c r="C18" s="58" t="s">
        <v>181</v>
      </c>
      <c r="D18" s="59" t="s">
        <v>63</v>
      </c>
      <c r="E18" s="59">
        <v>28</v>
      </c>
      <c r="F18" s="59" t="s">
        <v>144</v>
      </c>
      <c r="G18" s="58" t="s">
        <v>84</v>
      </c>
      <c r="H18" s="58" t="s">
        <v>41</v>
      </c>
      <c r="I18" s="59">
        <v>28</v>
      </c>
      <c r="J18" s="59" t="s">
        <v>144</v>
      </c>
      <c r="K18" s="58" t="s">
        <v>84</v>
      </c>
      <c r="L18" s="59" t="s">
        <v>63</v>
      </c>
      <c r="M18" s="58" t="s">
        <v>44</v>
      </c>
      <c r="N18" s="59" t="s">
        <v>148</v>
      </c>
      <c r="O18" s="59"/>
      <c r="P18" s="59" t="s">
        <v>38</v>
      </c>
      <c r="Q18" s="59"/>
      <c r="R18" s="59"/>
      <c r="S18" s="59" t="s">
        <v>45</v>
      </c>
      <c r="T18" s="60" t="s">
        <v>40</v>
      </c>
      <c r="U18" s="60" t="s">
        <v>62</v>
      </c>
      <c r="V18" s="53" t="s">
        <v>158</v>
      </c>
      <c r="W18" s="53" t="s">
        <v>218</v>
      </c>
      <c r="X18" s="53" t="s">
        <v>20</v>
      </c>
      <c r="Y18" s="53"/>
      <c r="Z18" s="53"/>
      <c r="AA18" s="53"/>
    </row>
    <row r="19" spans="1:27" ht="102">
      <c r="A19" s="56">
        <v>3229</v>
      </c>
      <c r="B19" s="58" t="s">
        <v>66</v>
      </c>
      <c r="C19" s="58" t="s">
        <v>181</v>
      </c>
      <c r="D19" s="59" t="s">
        <v>182</v>
      </c>
      <c r="E19" s="59">
        <v>140</v>
      </c>
      <c r="F19" s="59" t="s">
        <v>155</v>
      </c>
      <c r="G19" s="58" t="s">
        <v>84</v>
      </c>
      <c r="H19" s="58" t="s">
        <v>41</v>
      </c>
      <c r="I19" s="59">
        <v>140</v>
      </c>
      <c r="J19" s="59" t="s">
        <v>155</v>
      </c>
      <c r="K19" s="58" t="s">
        <v>84</v>
      </c>
      <c r="L19" s="59" t="s">
        <v>182</v>
      </c>
      <c r="M19" s="58" t="s">
        <v>44</v>
      </c>
      <c r="N19" s="59" t="s">
        <v>148</v>
      </c>
      <c r="O19" s="59"/>
      <c r="P19" s="59" t="s">
        <v>38</v>
      </c>
      <c r="Q19" s="59"/>
      <c r="R19" s="59"/>
      <c r="S19" s="59" t="s">
        <v>45</v>
      </c>
      <c r="T19" s="60" t="s">
        <v>192</v>
      </c>
      <c r="U19" s="60" t="s">
        <v>193</v>
      </c>
      <c r="V19" s="53" t="s">
        <v>226</v>
      </c>
      <c r="W19" s="53" t="s">
        <v>10</v>
      </c>
      <c r="X19" s="53" t="s">
        <v>15</v>
      </c>
      <c r="Y19" s="53"/>
      <c r="Z19" s="53"/>
      <c r="AA19" s="53"/>
    </row>
    <row r="20" spans="1:27" ht="204">
      <c r="A20" s="56">
        <v>3267</v>
      </c>
      <c r="B20" s="58" t="s">
        <v>67</v>
      </c>
      <c r="C20" s="58" t="s">
        <v>183</v>
      </c>
      <c r="D20" s="59" t="s">
        <v>127</v>
      </c>
      <c r="E20" s="59">
        <v>252</v>
      </c>
      <c r="F20" s="59" t="s">
        <v>143</v>
      </c>
      <c r="G20" s="58" t="s">
        <v>43</v>
      </c>
      <c r="H20" s="58" t="s">
        <v>42</v>
      </c>
      <c r="I20" s="59">
        <v>252</v>
      </c>
      <c r="J20" s="59" t="s">
        <v>143</v>
      </c>
      <c r="K20" s="58" t="s">
        <v>43</v>
      </c>
      <c r="L20" s="59" t="s">
        <v>127</v>
      </c>
      <c r="M20" s="58" t="s">
        <v>44</v>
      </c>
      <c r="N20" s="59" t="s">
        <v>148</v>
      </c>
      <c r="O20" s="59"/>
      <c r="P20" s="59" t="s">
        <v>38</v>
      </c>
      <c r="Q20" s="59"/>
      <c r="R20" s="59"/>
      <c r="S20" s="59" t="s">
        <v>45</v>
      </c>
      <c r="T20" s="60" t="s">
        <v>167</v>
      </c>
      <c r="U20" s="60" t="s">
        <v>29</v>
      </c>
      <c r="V20" s="53" t="s">
        <v>226</v>
      </c>
      <c r="W20" s="65" t="s">
        <v>12</v>
      </c>
      <c r="X20" s="53" t="s">
        <v>15</v>
      </c>
      <c r="Y20" s="53"/>
      <c r="Z20" s="53"/>
      <c r="AA20" s="53"/>
    </row>
    <row r="21" spans="1:27" ht="357">
      <c r="A21" s="56">
        <v>3268</v>
      </c>
      <c r="B21" s="58" t="s">
        <v>67</v>
      </c>
      <c r="C21" s="58" t="s">
        <v>183</v>
      </c>
      <c r="D21" s="59" t="s">
        <v>128</v>
      </c>
      <c r="E21" s="59">
        <v>252</v>
      </c>
      <c r="F21" s="59" t="s">
        <v>144</v>
      </c>
      <c r="G21" s="58" t="s">
        <v>43</v>
      </c>
      <c r="H21" s="58" t="s">
        <v>42</v>
      </c>
      <c r="I21" s="59">
        <v>252</v>
      </c>
      <c r="J21" s="59" t="s">
        <v>144</v>
      </c>
      <c r="K21" s="58" t="s">
        <v>43</v>
      </c>
      <c r="L21" s="59" t="s">
        <v>128</v>
      </c>
      <c r="M21" s="58" t="s">
        <v>44</v>
      </c>
      <c r="N21" s="59" t="s">
        <v>148</v>
      </c>
      <c r="O21" s="59"/>
      <c r="P21" s="59" t="s">
        <v>38</v>
      </c>
      <c r="Q21" s="59"/>
      <c r="R21" s="59"/>
      <c r="S21" s="59" t="s">
        <v>45</v>
      </c>
      <c r="T21" s="60" t="s">
        <v>30</v>
      </c>
      <c r="U21" s="60" t="s">
        <v>31</v>
      </c>
      <c r="V21" s="53" t="s">
        <v>226</v>
      </c>
      <c r="W21" s="53" t="s">
        <v>17</v>
      </c>
      <c r="X21" s="53" t="s">
        <v>15</v>
      </c>
      <c r="Y21" s="53"/>
      <c r="Z21" s="53"/>
      <c r="AA21" s="53"/>
    </row>
    <row r="22" spans="1:27" ht="114.75">
      <c r="A22" s="56">
        <v>3269</v>
      </c>
      <c r="B22" s="58" t="s">
        <v>67</v>
      </c>
      <c r="C22" s="58" t="s">
        <v>183</v>
      </c>
      <c r="D22" s="59" t="s">
        <v>177</v>
      </c>
      <c r="E22" s="59">
        <v>254</v>
      </c>
      <c r="F22" s="59" t="s">
        <v>156</v>
      </c>
      <c r="G22" s="58" t="s">
        <v>43</v>
      </c>
      <c r="H22" s="58" t="s">
        <v>42</v>
      </c>
      <c r="I22" s="59">
        <v>254</v>
      </c>
      <c r="J22" s="59" t="s">
        <v>156</v>
      </c>
      <c r="K22" s="58" t="s">
        <v>43</v>
      </c>
      <c r="L22" s="59" t="s">
        <v>177</v>
      </c>
      <c r="M22" s="58" t="s">
        <v>44</v>
      </c>
      <c r="N22" s="59" t="s">
        <v>148</v>
      </c>
      <c r="O22" s="59"/>
      <c r="P22" s="59" t="s">
        <v>38</v>
      </c>
      <c r="Q22" s="59"/>
      <c r="R22" s="59"/>
      <c r="S22" s="59" t="s">
        <v>45</v>
      </c>
      <c r="T22" s="60" t="s">
        <v>32</v>
      </c>
      <c r="U22" s="60" t="s">
        <v>31</v>
      </c>
      <c r="V22" s="53" t="s">
        <v>162</v>
      </c>
      <c r="W22" s="65" t="s">
        <v>13</v>
      </c>
      <c r="X22" s="53" t="s">
        <v>15</v>
      </c>
      <c r="Y22" s="53"/>
      <c r="Z22" s="53"/>
      <c r="AA22" s="53"/>
    </row>
    <row r="23" spans="1:27" ht="76.5">
      <c r="A23" s="56">
        <v>3270</v>
      </c>
      <c r="B23" s="58" t="s">
        <v>67</v>
      </c>
      <c r="C23" s="58" t="s">
        <v>183</v>
      </c>
      <c r="D23" s="59" t="s">
        <v>177</v>
      </c>
      <c r="E23" s="59">
        <v>254</v>
      </c>
      <c r="F23" s="59"/>
      <c r="G23" s="58" t="s">
        <v>43</v>
      </c>
      <c r="H23" s="58" t="s">
        <v>42</v>
      </c>
      <c r="I23" s="59">
        <v>254</v>
      </c>
      <c r="J23" s="59"/>
      <c r="K23" s="58" t="s">
        <v>43</v>
      </c>
      <c r="L23" s="59" t="s">
        <v>177</v>
      </c>
      <c r="M23" s="58" t="s">
        <v>44</v>
      </c>
      <c r="N23" s="59" t="s">
        <v>148</v>
      </c>
      <c r="O23" s="59"/>
      <c r="P23" s="59" t="s">
        <v>38</v>
      </c>
      <c r="Q23" s="59"/>
      <c r="R23" s="59"/>
      <c r="S23" s="59" t="s">
        <v>45</v>
      </c>
      <c r="T23" s="60" t="s">
        <v>24</v>
      </c>
      <c r="U23" s="60"/>
      <c r="V23" s="53" t="s">
        <v>161</v>
      </c>
      <c r="W23" s="53" t="s">
        <v>220</v>
      </c>
      <c r="X23" s="53" t="s">
        <v>20</v>
      </c>
      <c r="Y23" s="53"/>
      <c r="Z23" s="53"/>
      <c r="AA23" s="53"/>
    </row>
    <row r="24" spans="1:27" ht="140.25">
      <c r="A24" s="56">
        <v>3271</v>
      </c>
      <c r="B24" s="58" t="s">
        <v>67</v>
      </c>
      <c r="C24" s="58" t="s">
        <v>183</v>
      </c>
      <c r="D24" s="59" t="s">
        <v>129</v>
      </c>
      <c r="E24" s="59">
        <v>253</v>
      </c>
      <c r="F24" s="59" t="s">
        <v>64</v>
      </c>
      <c r="G24" s="58" t="s">
        <v>43</v>
      </c>
      <c r="H24" s="58" t="s">
        <v>42</v>
      </c>
      <c r="I24" s="59">
        <v>253</v>
      </c>
      <c r="J24" s="59" t="s">
        <v>64</v>
      </c>
      <c r="K24" s="58" t="s">
        <v>43</v>
      </c>
      <c r="L24" s="59" t="s">
        <v>129</v>
      </c>
      <c r="M24" s="58" t="s">
        <v>44</v>
      </c>
      <c r="N24" s="59" t="s">
        <v>148</v>
      </c>
      <c r="O24" s="59"/>
      <c r="P24" s="59" t="s">
        <v>38</v>
      </c>
      <c r="Q24" s="59"/>
      <c r="R24" s="59"/>
      <c r="S24" s="59" t="s">
        <v>45</v>
      </c>
      <c r="T24" s="60" t="s">
        <v>25</v>
      </c>
      <c r="U24" s="60" t="s">
        <v>151</v>
      </c>
      <c r="V24" s="53" t="s">
        <v>162</v>
      </c>
      <c r="W24" s="53" t="s">
        <v>221</v>
      </c>
      <c r="X24" s="53" t="s">
        <v>20</v>
      </c>
      <c r="Y24" s="53"/>
      <c r="Z24" s="53"/>
      <c r="AA24" s="53"/>
    </row>
    <row r="25" spans="1:27" ht="382.5">
      <c r="A25" s="56">
        <v>3272</v>
      </c>
      <c r="B25" s="58" t="s">
        <v>67</v>
      </c>
      <c r="C25" s="58" t="s">
        <v>183</v>
      </c>
      <c r="D25" s="59" t="s">
        <v>130</v>
      </c>
      <c r="E25" s="59">
        <v>253</v>
      </c>
      <c r="F25" s="59" t="s">
        <v>141</v>
      </c>
      <c r="G25" s="58" t="s">
        <v>43</v>
      </c>
      <c r="H25" s="58" t="s">
        <v>42</v>
      </c>
      <c r="I25" s="59">
        <v>253</v>
      </c>
      <c r="J25" s="59" t="s">
        <v>141</v>
      </c>
      <c r="K25" s="58" t="s">
        <v>43</v>
      </c>
      <c r="L25" s="59" t="s">
        <v>130</v>
      </c>
      <c r="M25" s="58" t="s">
        <v>44</v>
      </c>
      <c r="N25" s="59" t="s">
        <v>148</v>
      </c>
      <c r="O25" s="59"/>
      <c r="P25" s="59" t="s">
        <v>38</v>
      </c>
      <c r="Q25" s="59"/>
      <c r="R25" s="59"/>
      <c r="S25" s="59" t="s">
        <v>45</v>
      </c>
      <c r="T25" s="60" t="s">
        <v>168</v>
      </c>
      <c r="U25" s="60" t="s">
        <v>151</v>
      </c>
      <c r="V25" s="53" t="s">
        <v>226</v>
      </c>
      <c r="W25" s="53" t="s">
        <v>9</v>
      </c>
      <c r="X25" s="53" t="s">
        <v>15</v>
      </c>
      <c r="Y25" s="53"/>
      <c r="Z25" s="53"/>
      <c r="AA25" s="53"/>
    </row>
    <row r="26" spans="1:27" ht="114.75">
      <c r="A26" s="56">
        <v>3273</v>
      </c>
      <c r="B26" s="58" t="s">
        <v>67</v>
      </c>
      <c r="C26" s="58" t="s">
        <v>183</v>
      </c>
      <c r="D26" s="59" t="s">
        <v>184</v>
      </c>
      <c r="E26" s="59">
        <v>253</v>
      </c>
      <c r="F26" s="59" t="s">
        <v>132</v>
      </c>
      <c r="G26" s="58" t="s">
        <v>43</v>
      </c>
      <c r="H26" s="58" t="s">
        <v>42</v>
      </c>
      <c r="I26" s="59">
        <v>253</v>
      </c>
      <c r="J26" s="59" t="s">
        <v>132</v>
      </c>
      <c r="K26" s="58" t="s">
        <v>43</v>
      </c>
      <c r="L26" s="59" t="s">
        <v>184</v>
      </c>
      <c r="M26" s="58" t="s">
        <v>44</v>
      </c>
      <c r="N26" s="59" t="s">
        <v>148</v>
      </c>
      <c r="O26" s="59"/>
      <c r="P26" s="59" t="s">
        <v>38</v>
      </c>
      <c r="Q26" s="59"/>
      <c r="R26" s="59"/>
      <c r="S26" s="59" t="s">
        <v>45</v>
      </c>
      <c r="T26" s="60" t="s">
        <v>169</v>
      </c>
      <c r="U26" s="60" t="s">
        <v>185</v>
      </c>
      <c r="V26" s="53" t="s">
        <v>18</v>
      </c>
      <c r="W26" s="53" t="s">
        <v>19</v>
      </c>
      <c r="X26" s="53" t="s">
        <v>15</v>
      </c>
      <c r="Y26" s="53"/>
      <c r="Z26" s="53"/>
      <c r="AA26" s="53"/>
    </row>
    <row r="27" spans="1:27" ht="382.5">
      <c r="A27" s="56">
        <v>3274</v>
      </c>
      <c r="B27" s="58" t="s">
        <v>67</v>
      </c>
      <c r="C27" s="58" t="s">
        <v>183</v>
      </c>
      <c r="D27" s="59" t="s">
        <v>134</v>
      </c>
      <c r="E27" s="59">
        <v>256</v>
      </c>
      <c r="F27" s="59" t="s">
        <v>154</v>
      </c>
      <c r="G27" s="58" t="s">
        <v>43</v>
      </c>
      <c r="H27" s="58" t="s">
        <v>42</v>
      </c>
      <c r="I27" s="59">
        <v>256</v>
      </c>
      <c r="J27" s="59" t="s">
        <v>154</v>
      </c>
      <c r="K27" s="58" t="s">
        <v>43</v>
      </c>
      <c r="L27" s="59" t="s">
        <v>134</v>
      </c>
      <c r="M27" s="58" t="s">
        <v>44</v>
      </c>
      <c r="N27" s="59" t="s">
        <v>148</v>
      </c>
      <c r="O27" s="59"/>
      <c r="P27" s="59" t="s">
        <v>38</v>
      </c>
      <c r="Q27" s="59"/>
      <c r="R27" s="59"/>
      <c r="S27" s="59" t="s">
        <v>45</v>
      </c>
      <c r="T27" s="60" t="s">
        <v>33</v>
      </c>
      <c r="U27" s="60" t="s">
        <v>151</v>
      </c>
      <c r="V27" s="53" t="s">
        <v>226</v>
      </c>
      <c r="W27" s="65" t="s">
        <v>14</v>
      </c>
      <c r="X27" s="53" t="s">
        <v>15</v>
      </c>
      <c r="Y27" s="53"/>
      <c r="Z27" s="53"/>
      <c r="AA27" s="53"/>
    </row>
    <row r="28" spans="1:27" ht="140.25">
      <c r="A28" s="56">
        <v>3413</v>
      </c>
      <c r="B28" s="58" t="s">
        <v>74</v>
      </c>
      <c r="C28" s="58" t="s">
        <v>47</v>
      </c>
      <c r="D28" s="59" t="s">
        <v>150</v>
      </c>
      <c r="E28" s="59" t="s">
        <v>125</v>
      </c>
      <c r="F28" s="59" t="s">
        <v>39</v>
      </c>
      <c r="G28" s="58" t="s">
        <v>84</v>
      </c>
      <c r="H28" s="58" t="s">
        <v>61</v>
      </c>
      <c r="I28" s="59" t="s">
        <v>125</v>
      </c>
      <c r="J28" s="59" t="s">
        <v>39</v>
      </c>
      <c r="K28" s="58" t="s">
        <v>84</v>
      </c>
      <c r="L28" s="59" t="s">
        <v>150</v>
      </c>
      <c r="M28" s="58" t="s">
        <v>44</v>
      </c>
      <c r="N28" s="59" t="s">
        <v>148</v>
      </c>
      <c r="O28" s="59"/>
      <c r="P28" s="59" t="s">
        <v>38</v>
      </c>
      <c r="Q28" s="59"/>
      <c r="R28" s="59"/>
      <c r="S28" s="59" t="s">
        <v>45</v>
      </c>
      <c r="T28" s="64" t="s">
        <v>163</v>
      </c>
      <c r="U28" s="64" t="s">
        <v>164</v>
      </c>
      <c r="V28" s="53" t="s">
        <v>162</v>
      </c>
      <c r="W28" s="53" t="s">
        <v>26</v>
      </c>
      <c r="X28" s="53" t="s">
        <v>20</v>
      </c>
      <c r="Y28" s="53"/>
      <c r="Z28" s="53"/>
      <c r="AA28" s="53"/>
    </row>
  </sheetData>
  <sheetProtection/>
  <autoFilter ref="A1:AB28"/>
  <conditionalFormatting sqref="A1:AB1">
    <cfRule type="expression" priority="1" dxfId="1" stopIfTrue="1">
      <formula>AND($S1="Closed",$Y1="Done")</formula>
    </cfRule>
    <cfRule type="expression" priority="2" dxfId="0" stopIfTrue="1">
      <formula>$S1="Closed"</formula>
    </cfRule>
  </conditionalFormatting>
  <conditionalFormatting sqref="A2:AA28">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12"/>
  <sheetViews>
    <sheetView zoomScalePageLayoutView="0" workbookViewId="0" topLeftCell="A1">
      <selection activeCell="A13" sqref="A13"/>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29" customFormat="1" ht="23.25">
      <c r="A1" s="29" t="s">
        <v>118</v>
      </c>
    </row>
    <row r="3" s="30" customFormat="1" ht="18">
      <c r="A3" s="30" t="s">
        <v>94</v>
      </c>
    </row>
    <row r="4" spans="2:9" ht="12.75">
      <c r="B4" t="s">
        <v>96</v>
      </c>
      <c r="C4" t="s">
        <v>97</v>
      </c>
      <c r="D4">
        <f>COUNTIF(Comments!$N$2:$N$28,B4)</f>
        <v>27</v>
      </c>
      <c r="E4" s="46">
        <f>SUMPRODUCT((Comments!$N$2:$N$28=B4)*(Comments!$S$2:$S$28="Closed"))</f>
        <v>0</v>
      </c>
      <c r="F4">
        <f aca="true" t="shared" si="0" ref="F4:F11">D4-E4</f>
        <v>27</v>
      </c>
      <c r="G4" t="s">
        <v>34</v>
      </c>
      <c r="H4" s="46">
        <f>SUMPRODUCT((Comments!$N$2:$N$28=B4)*(Comments!$V$2:$V$28="Accept"))+SUMPRODUCT((Comments!$N$2:$N$28=B4)*(Comments!$V$2:$V$28="Counter"))+SUMPRODUCT((Comments!$N$2:$N$28=B4)*(Comments!$V$2:$V$28="Reject"))</f>
        <v>27</v>
      </c>
      <c r="I4" s="63">
        <f aca="true" t="shared" si="1" ref="I4:I11">D4-H4</f>
        <v>0</v>
      </c>
    </row>
    <row r="5" spans="2:9" ht="12.75">
      <c r="B5" t="s">
        <v>200</v>
      </c>
      <c r="C5" t="s">
        <v>201</v>
      </c>
      <c r="D5">
        <f>COUNTIF(Comments!$N$2:$N$28,B5)</f>
        <v>0</v>
      </c>
      <c r="E5" s="46">
        <f>SUMPRODUCT((Comments!$N$2:$N$28=B5)*(Comments!$S$2:$S$28="Closed"))</f>
        <v>0</v>
      </c>
      <c r="F5">
        <f t="shared" si="0"/>
        <v>0</v>
      </c>
      <c r="H5" s="46">
        <f>SUMPRODUCT((Comments!$N$2:$N$28=B5)*(Comments!$V$2:$V$28="Accept"))+SUMPRODUCT((Comments!$N$2:$N$28=B5)*(Comments!$V$2:$V$28="Counter"))+SUMPRODUCT((Comments!$N$2:$N$28=B5)*(Comments!$V$2:$V$28="Reject"))</f>
        <v>0</v>
      </c>
      <c r="I5" s="63">
        <f t="shared" si="1"/>
        <v>0</v>
      </c>
    </row>
    <row r="6" spans="2:9" ht="12.75">
      <c r="B6" t="s">
        <v>202</v>
      </c>
      <c r="C6" t="s">
        <v>95</v>
      </c>
      <c r="D6">
        <f>COUNTIF(Comments!$N$2:$N$28,B6)</f>
        <v>0</v>
      </c>
      <c r="E6" s="46">
        <f>SUMPRODUCT((Comments!$N$2:$N$28=B6)*(Comments!$S$2:$S$28="Closed"))</f>
        <v>0</v>
      </c>
      <c r="F6">
        <f t="shared" si="0"/>
        <v>0</v>
      </c>
      <c r="G6" t="s">
        <v>35</v>
      </c>
      <c r="H6" s="46">
        <f>SUMPRODUCT((Comments!$N$2:$N$28=B6)*(Comments!$V$2:$V$28="Accept"))+SUMPRODUCT((Comments!$N$2:$N$28=B6)*(Comments!$V$2:$V$28="Counter"))+SUMPRODUCT((Comments!$N$2:$N$28=B6)*(Comments!$V$2:$V$28="Reject"))</f>
        <v>0</v>
      </c>
      <c r="I6" s="63">
        <f t="shared" si="1"/>
        <v>0</v>
      </c>
    </row>
    <row r="7" spans="2:9" ht="12.75">
      <c r="B7" t="s">
        <v>98</v>
      </c>
      <c r="D7">
        <f>COUNTIF(Comments!$N$2:$N$28,B7)</f>
        <v>0</v>
      </c>
      <c r="E7" s="46">
        <f>SUMPRODUCT((Comments!$N$2:$N$28=B7)*(Comments!$S$2:$S$28="Closed"))</f>
        <v>0</v>
      </c>
      <c r="F7">
        <f t="shared" si="0"/>
        <v>0</v>
      </c>
      <c r="H7" s="46">
        <f>SUMPRODUCT((Comments!$N$2:$N$28=B7)*(Comments!$V$2:$V$28="Accept"))+SUMPRODUCT((Comments!$N$2:$N$28=B7)*(Comments!$V$2:$V$28="Counter"))+SUMPRODUCT((Comments!$N$2:$N$28=B7)*(Comments!$V$2:$V$28="Reject"))</f>
        <v>0</v>
      </c>
      <c r="I7" s="63">
        <f t="shared" si="1"/>
        <v>0</v>
      </c>
    </row>
    <row r="8" spans="2:9" ht="12.75">
      <c r="B8" t="s">
        <v>68</v>
      </c>
      <c r="C8" t="s">
        <v>69</v>
      </c>
      <c r="D8">
        <f>COUNTIF(Comments!$N$2:$N$28,B8)</f>
        <v>0</v>
      </c>
      <c r="E8" s="46">
        <f>SUMPRODUCT((Comments!$N$2:$N$28=B8)*(Comments!$S$2:$S$28="Closed"))</f>
        <v>0</v>
      </c>
      <c r="F8">
        <f t="shared" si="0"/>
        <v>0</v>
      </c>
      <c r="G8" t="s">
        <v>37</v>
      </c>
      <c r="H8" s="46">
        <f>SUMPRODUCT((Comments!$N$2:$N$28=B8)*(Comments!$V$2:$V$28="Accept"))+SUMPRODUCT((Comments!$N$2:$N$28=B8)*(Comments!$V$2:$V$28="Counter"))+SUMPRODUCT((Comments!$N$2:$N$28=B8)*(Comments!$V$2:$V$28="Reject"))</f>
        <v>0</v>
      </c>
      <c r="I8" s="63">
        <f t="shared" si="1"/>
        <v>0</v>
      </c>
    </row>
    <row r="9" spans="2:9" ht="12.75">
      <c r="B9" t="s">
        <v>99</v>
      </c>
      <c r="C9" t="s">
        <v>100</v>
      </c>
      <c r="D9">
        <f>COUNTIF(Comments!$N$2:$N$28,B9)</f>
        <v>0</v>
      </c>
      <c r="E9" s="46">
        <f>SUMPRODUCT((Comments!$N$2:$N$28=B9)*(Comments!$S$2:$S$28="Closed"))</f>
        <v>0</v>
      </c>
      <c r="F9">
        <f t="shared" si="0"/>
        <v>0</v>
      </c>
      <c r="G9" t="s">
        <v>36</v>
      </c>
      <c r="H9" s="46">
        <f>SUMPRODUCT((Comments!$N$2:$N$28=B9)*(Comments!$V$2:$V$28="Accept"))+SUMPRODUCT((Comments!$N$2:$N$28=B9)*(Comments!$V$2:$V$28="Counter"))+SUMPRODUCT((Comments!$N$2:$N$28=B9)*(Comments!$V$2:$V$28="Reject"))</f>
        <v>0</v>
      </c>
      <c r="I9" s="63">
        <f t="shared" si="1"/>
        <v>0</v>
      </c>
    </row>
    <row r="10" spans="2:9" ht="12.75">
      <c r="B10" t="s">
        <v>165</v>
      </c>
      <c r="C10" t="s">
        <v>166</v>
      </c>
      <c r="D10">
        <f>COUNTIF(Comments!$N$2:$N$28,B10)</f>
        <v>0</v>
      </c>
      <c r="E10" s="46">
        <f>SUMPRODUCT((Comments!$N$2:$N$28=B10)*(Comments!$S$2:$S$28="Closed"))</f>
        <v>0</v>
      </c>
      <c r="F10">
        <f>D10-E10</f>
        <v>0</v>
      </c>
      <c r="H10" s="46">
        <f>SUMPRODUCT((Comments!$N$2:$N$28=B10)*(Comments!$V$2:$V$28="Accept"))+SUMPRODUCT((Comments!$N$2:$N$28=B10)*(Comments!$V$2:$V$28="Counter"))+SUMPRODUCT((Comments!$N$2:$N$28=B10)*(Comments!$V$2:$V$28="Reject"))</f>
        <v>0</v>
      </c>
      <c r="I10" s="63">
        <f t="shared" si="1"/>
        <v>0</v>
      </c>
    </row>
    <row r="11" spans="2:9" ht="12.75">
      <c r="B11" t="s">
        <v>70</v>
      </c>
      <c r="C11" t="s">
        <v>71</v>
      </c>
      <c r="D11">
        <f>COUNTIF(Comments!$N$2:$N$28,B11)</f>
        <v>0</v>
      </c>
      <c r="E11" s="46">
        <f>SUMPRODUCT((Comments!$N$2:$N$28=B11)*(Comments!$S$2:$S$28="Closed"))</f>
        <v>0</v>
      </c>
      <c r="F11">
        <f t="shared" si="0"/>
        <v>0</v>
      </c>
      <c r="H11" s="46">
        <f>SUMPRODUCT((Comments!$N$2:$N$28=B11)*(Comments!$V$2:$V$28="Accept"))+SUMPRODUCT((Comments!$N$2:$N$28=B11)*(Comments!$V$2:$V$28="Counter"))+SUMPRODUCT((Comments!$N$2:$N$28=B11)*(Comments!$V$2:$V$28="Reject"))</f>
        <v>0</v>
      </c>
      <c r="I11" s="63">
        <f t="shared" si="1"/>
        <v>0</v>
      </c>
    </row>
    <row r="12" spans="4:9" ht="12.75">
      <c r="D12">
        <f>SUM(D4:D11)</f>
        <v>27</v>
      </c>
      <c r="E12">
        <f>SUM(E4:E11)</f>
        <v>0</v>
      </c>
      <c r="F12">
        <f>SUM(F4:F11)</f>
        <v>27</v>
      </c>
      <c r="H12">
        <f>SUM(H4:H11)</f>
        <v>27</v>
      </c>
      <c r="I12">
        <f>SUM(I4:I11)</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29" t="s">
        <v>117</v>
      </c>
    </row>
    <row r="2" ht="12.75">
      <c r="I2" s="36"/>
    </row>
    <row r="3" ht="13.5" thickBot="1"/>
    <row r="4" spans="2:6" ht="14.25" thickBot="1" thickTop="1">
      <c r="B4" s="18" t="s">
        <v>199</v>
      </c>
      <c r="C4" s="19" t="s">
        <v>203</v>
      </c>
      <c r="D4" s="19" t="s">
        <v>112</v>
      </c>
      <c r="E4" s="19" t="s">
        <v>113</v>
      </c>
      <c r="F4" s="20" t="s">
        <v>204</v>
      </c>
    </row>
    <row r="5" spans="2:6" ht="13.5" thickTop="1">
      <c r="B5" s="21" t="s">
        <v>75</v>
      </c>
      <c r="C5" s="22">
        <f>C6+C7</f>
        <v>27</v>
      </c>
      <c r="D5" s="22">
        <f>D6+D7</f>
        <v>27</v>
      </c>
      <c r="E5" s="22">
        <f>E6+E7</f>
        <v>0</v>
      </c>
      <c r="F5" s="23">
        <f aca="true" t="shared" si="0" ref="F5:F12">E5/C5</f>
        <v>0</v>
      </c>
    </row>
    <row r="6" spans="2:6" ht="12.75">
      <c r="B6" s="21" t="s">
        <v>91</v>
      </c>
      <c r="C6" s="22">
        <f>COUNTIF(Comments!$K$2:$K$28,"E")</f>
        <v>1</v>
      </c>
      <c r="D6" s="27">
        <f>SUMPRODUCT((Comments!$K$2:$K$28="E")*(Comments!$S$2:$S$28="Open"))</f>
        <v>1</v>
      </c>
      <c r="E6" s="27">
        <f>SUMPRODUCT((Comments!$K$2:$K$28="E")*(Comments!$S$2:$S$28="Closed"))</f>
        <v>0</v>
      </c>
      <c r="F6" s="23">
        <f t="shared" si="0"/>
        <v>0</v>
      </c>
    </row>
    <row r="7" spans="2:6" ht="13.5" thickBot="1">
      <c r="B7" s="24" t="s">
        <v>92</v>
      </c>
      <c r="C7" s="22">
        <f>COUNTIF(Comments!$K$2:$K$28,"T")</f>
        <v>26</v>
      </c>
      <c r="D7" s="28">
        <f>SUMPRODUCT((Comments!$K$2:$K$28="T")*(Comments!$S$2:$S$28="Open"))</f>
        <v>26</v>
      </c>
      <c r="E7" s="28">
        <f>SUMPRODUCT((Comments!$K$2:$K$28="T")*(Comments!$S$2:$S$28="Closed"))</f>
        <v>0</v>
      </c>
      <c r="F7" s="26">
        <f t="shared" si="0"/>
        <v>0</v>
      </c>
    </row>
    <row r="8" spans="2:6" ht="13.5" thickTop="1">
      <c r="B8" s="21" t="s">
        <v>75</v>
      </c>
      <c r="C8" s="32">
        <f>SUM(C9:C12)</f>
        <v>27</v>
      </c>
      <c r="D8" s="32">
        <f>SUM(D9:D12)</f>
        <v>27</v>
      </c>
      <c r="E8" s="32">
        <f>SUM(E9:E12)</f>
        <v>0</v>
      </c>
      <c r="F8" s="35">
        <f t="shared" si="0"/>
        <v>0</v>
      </c>
    </row>
    <row r="9" spans="2:6" ht="12.75">
      <c r="B9" s="33" t="s">
        <v>77</v>
      </c>
      <c r="C9" s="22">
        <f>COUNTIF(Comments!$M$2:$M$28,"General")</f>
        <v>0</v>
      </c>
      <c r="D9" s="46">
        <f>SUMPRODUCT((Comments!$M$2:$M$28="General")*(Comments!$S$2:$S$28="Open"))</f>
        <v>0</v>
      </c>
      <c r="E9" s="46">
        <f>SUMPRODUCT((Comments!$M$2:$M$28="General")*(Comments!$S$2:$S$28="Closed"))</f>
        <v>0</v>
      </c>
      <c r="F9" s="23" t="e">
        <f t="shared" si="0"/>
        <v>#DIV/0!</v>
      </c>
    </row>
    <row r="10" spans="2:6" ht="12.75">
      <c r="B10" s="33" t="s">
        <v>78</v>
      </c>
      <c r="C10" s="22">
        <f>COUNTIF(Comments!$M$2:$M$28,"MAC")</f>
        <v>27</v>
      </c>
      <c r="D10" s="27">
        <f>SUMPRODUCT((Comments!$M$2:$M$28="MAC")*(Comments!$S$2:$S$28="Open"))</f>
        <v>27</v>
      </c>
      <c r="E10" s="27">
        <f>SUMPRODUCT((Comments!$M$2:$M$28="MAC")*(Comments!$S$2:$S$28="Closed"))</f>
        <v>0</v>
      </c>
      <c r="F10" s="23">
        <f t="shared" si="0"/>
        <v>0</v>
      </c>
    </row>
    <row r="11" spans="2:6" ht="12.75">
      <c r="B11" s="33" t="s">
        <v>121</v>
      </c>
      <c r="C11" s="22">
        <f>COUNTIF(Comments!$M$2:$M$28,"RFI")</f>
        <v>0</v>
      </c>
      <c r="D11" s="27">
        <f>SUMPRODUCT((Comments!$M$2:$M$28="RFI")*(Comments!$S$2:$S$28="Open"))</f>
        <v>0</v>
      </c>
      <c r="E11" s="27">
        <f>SUMPRODUCT((Comments!$M$2:$M$28="RFI")*(Comments!$S$2:$S$28="Closed"))</f>
        <v>0</v>
      </c>
      <c r="F11" s="23" t="e">
        <f t="shared" si="0"/>
        <v>#DIV/0!</v>
      </c>
    </row>
    <row r="12" spans="2:6" ht="13.5" thickBot="1">
      <c r="B12" s="34" t="s">
        <v>122</v>
      </c>
      <c r="C12" s="25">
        <f>COUNTIF(Comments!$M$2:$M$28,"Security")</f>
        <v>0</v>
      </c>
      <c r="D12" s="28">
        <f>SUMPRODUCT((Comments!$M$2:$M$28="Security")*(Comments!$S$2:$S$28="Open"))</f>
        <v>0</v>
      </c>
      <c r="E12" s="28">
        <f>SUMPRODUCT((Comments!$M$2:$M$28="Security")*(Comments!$S$2:$S$28="Closed"))</f>
        <v>0</v>
      </c>
      <c r="F12" s="26" t="e">
        <f t="shared" si="0"/>
        <v>#DIV/0!</v>
      </c>
    </row>
    <row r="13" ht="13.5" thickTop="1"/>
    <row r="15" ht="12.75">
      <c r="A15" s="27"/>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A6" sqref="A6"/>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206</v>
      </c>
      <c r="B1" s="15" t="s">
        <v>207</v>
      </c>
      <c r="C1" s="16" t="s">
        <v>119</v>
      </c>
    </row>
    <row r="3" spans="1:3" ht="12.75">
      <c r="A3" s="17" t="s">
        <v>120</v>
      </c>
      <c r="B3" s="13">
        <v>40311</v>
      </c>
      <c r="C3" s="12" t="s">
        <v>27</v>
      </c>
    </row>
    <row r="4" spans="1:3" ht="12.75">
      <c r="A4" s="17" t="s">
        <v>7</v>
      </c>
      <c r="B4" s="13">
        <v>40315</v>
      </c>
      <c r="C4" s="12" t="s">
        <v>8</v>
      </c>
    </row>
    <row r="5" spans="1:3" ht="12.75">
      <c r="A5" s="17" t="s">
        <v>229</v>
      </c>
      <c r="B5" s="13">
        <v>40316</v>
      </c>
      <c r="C5" s="12" t="s">
        <v>230</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2010-05-18T01:25:57Z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