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Rev.  History" sheetId="5" r:id="rId5"/>
  </sheets>
  <definedNames>
    <definedName name="_xlnm._FilterDatabase" localSheetId="1" hidden="1">'Comments'!$A$1:$AB$28</definedName>
  </definedNames>
  <calcPr fullCalcOnLoad="1"/>
</workbook>
</file>

<file path=xl/sharedStrings.xml><?xml version="1.0" encoding="utf-8"?>
<sst xmlns="http://schemas.openxmlformats.org/spreadsheetml/2006/main" count="558" uniqueCount="219">
  <si>
    <r>
      <t>clarification</t>
    </r>
    <r>
      <rPr>
        <sz val="10"/>
        <rFont val="Arial"/>
        <family val="2"/>
      </rPr>
      <t>:
Need discussion. Following is the initial thoughts.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</si>
  <si>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t>x</t>
  </si>
  <si>
    <r>
      <t>p</t>
    </r>
    <r>
      <rPr>
        <sz val="10"/>
        <rFont val="Arial"/>
        <family val="2"/>
      </rPr>
      <t>lace holder:
Synchronization related mechanisms are carefully reviewed again so that the interaction with MCCA and power save can be workable.</t>
    </r>
  </si>
  <si>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</si>
  <si>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r>
      <t>e</t>
    </r>
    <r>
      <rPr>
        <sz val="10"/>
        <rFont val="Arial"/>
        <family val="2"/>
      </rPr>
      <t>ditorial
implemented in 11-10/xxx.</t>
    </r>
  </si>
  <si>
    <r>
      <t>editorial</t>
    </r>
    <r>
      <rPr>
        <sz val="10"/>
        <rFont val="Arial"/>
        <family val="2"/>
      </rPr>
      <t>:
Change "it shall stay awake state" to "it shall stay in the Awake state". Further, change "Active state" to "Awake state" in line 3 page 253, and in line 33 page 257 (2 places).
Implemented in 11-10/xxx.</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</si>
  <si>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that are recognized as neighbor’s essential beacon reception timing (see 11C.12.4.2.4 (Receiver’s procedure)),"
Implemented in 11-10/xxx.</t>
    </r>
  </si>
  <si>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</si>
  <si>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 xml:space="preserve">Replace "T_r is the frame reception time measured in the mesh STA’s TSF timer," with "T_r is the frame reception time measured using the receiving mesh STA’s TSF timer," to be precise. </t>
  </si>
  <si>
    <r>
      <t>e</t>
    </r>
    <r>
      <rPr>
        <sz val="10"/>
        <rFont val="Arial"/>
        <family val="2"/>
      </rPr>
      <t>ditorial
Change to "T_r is the frame reception time measured in the receiving mesh STA’s TSF timer,".</t>
    </r>
  </si>
  <si>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</si>
  <si>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among the specification.</t>
    </r>
  </si>
  <si>
    <r>
      <t>b</t>
    </r>
    <r>
      <rPr>
        <sz val="10"/>
        <rFont val="Arial"/>
        <family val="2"/>
      </rPr>
      <t>eacon timing status number:</t>
    </r>
  </si>
  <si>
    <r>
      <t>editorial</t>
    </r>
    <r>
      <rPr>
        <sz val="10"/>
        <rFont val="Arial"/>
        <family val="2"/>
      </rPr>
      <t>:
Need alignment with MCCA terminology. Discuss with Dee and Guido.</t>
    </r>
  </si>
  <si>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</si>
  <si>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r>
      <t>r</t>
    </r>
    <r>
      <rPr>
        <sz val="10"/>
        <rFont val="Arial"/>
        <family val="2"/>
      </rPr>
      <t>eview: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11-10/xxx.</t>
    </r>
  </si>
  <si>
    <t>initial revision</t>
  </si>
  <si>
    <t>The sentence: "Before start beaconing, a mesh STA shall" could be better: " Before a mesh STA starts beaconing, the mesh STA…"</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</si>
  <si>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</si>
  <si>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</si>
  <si>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</si>
  <si>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</si>
  <si>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</si>
  <si>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Kazuyuki</t>
  </si>
  <si>
    <t>Ashish</t>
  </si>
  <si>
    <t>Jarkko</t>
  </si>
  <si>
    <t>Guido/Dee</t>
  </si>
  <si>
    <t>Kazuyuki</t>
  </si>
  <si>
    <t>1-8</t>
  </si>
  <si>
    <t>Beacon Timing element is optionally present when dot1MBCAActivated is true.</t>
  </si>
  <si>
    <t>N</t>
  </si>
  <si>
    <t>Y</t>
  </si>
  <si>
    <t>T</t>
  </si>
  <si>
    <t>MAC</t>
  </si>
  <si>
    <t>Open</t>
  </si>
  <si>
    <t>Submitter Affiliation</t>
  </si>
  <si>
    <t>Siemens AG</t>
  </si>
  <si>
    <t xml:space="preserve">Change  "should" to "shall" twice. </t>
  </si>
  <si>
    <t>Change "it shall stay awake state" to "it shall stay in awake state"</t>
  </si>
  <si>
    <t>As commented</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</si>
  <si>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</si>
  <si>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</si>
  <si>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</si>
  <si>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</si>
  <si>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</si>
  <si>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</si>
  <si>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</si>
  <si>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</si>
  <si>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</si>
  <si>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</si>
  <si>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</si>
  <si>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</si>
  <si>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Change as recommended</t>
  </si>
  <si>
    <t>Table s31: Order 4 to (N_info+3) instead of (N_info+2)</t>
  </si>
  <si>
    <t>NN</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</si>
  <si>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</si>
  <si>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7.2.3.9</t>
  </si>
  <si>
    <t>23</t>
  </si>
  <si>
    <t>Purnadi, Rene</t>
  </si>
  <si>
    <t>Sakoda, Kazuyuki</t>
  </si>
  <si>
    <t>Wang, Qi</t>
  </si>
  <si>
    <t>M-MCCA</t>
  </si>
  <si>
    <t>MCCA</t>
  </si>
  <si>
    <t>M-11n</t>
  </si>
  <si>
    <t>11n compatibility</t>
  </si>
  <si>
    <t>Kazuyuki Sakoda (Sony Corporation)</t>
  </si>
  <si>
    <t>KazuyukiA.Sakoda@jp.sony.com</t>
  </si>
  <si>
    <t>Bahr, Michael</t>
  </si>
  <si>
    <t>Total Comments:</t>
  </si>
  <si>
    <t>Resolution Code</t>
  </si>
  <si>
    <t xml:space="preserve">  General</t>
  </si>
  <si>
    <t xml:space="preserve">  MAC</t>
  </si>
  <si>
    <t>Submitter</t>
  </si>
  <si>
    <t>Clause</t>
  </si>
  <si>
    <t>Page</t>
  </si>
  <si>
    <t>Line</t>
  </si>
  <si>
    <t>Type</t>
  </si>
  <si>
    <t>T</t>
  </si>
  <si>
    <t>E</t>
  </si>
  <si>
    <t>Closed by:</t>
  </si>
  <si>
    <t>Kazuyuki Sakoda</t>
  </si>
  <si>
    <t>Sony Corporation</t>
  </si>
  <si>
    <t>5-1-12 Kitashinagawa, Shinagawa-ku, Tokyo, Japan</t>
  </si>
  <si>
    <t>81-3-5448-4018</t>
  </si>
  <si>
    <t xml:space="preserve">  Editorial Comments:</t>
  </si>
  <si>
    <t xml:space="preserve">  Technical Comments:</t>
  </si>
  <si>
    <t xml:space="preserve">Original Clause </t>
  </si>
  <si>
    <t>MAC</t>
  </si>
  <si>
    <t>Channel Selection</t>
  </si>
  <si>
    <t>M-BS</t>
  </si>
  <si>
    <t>Beaconing and Synchronization</t>
  </si>
  <si>
    <t>M-General</t>
  </si>
  <si>
    <t>M-PM</t>
  </si>
  <si>
    <t>Power Management</t>
  </si>
  <si>
    <t>Full Date:</t>
  </si>
  <si>
    <t>Comment / Explanation</t>
  </si>
  <si>
    <t>Topic Category</t>
  </si>
  <si>
    <t>Updated (to assist editor)</t>
  </si>
  <si>
    <t>Resolution Notes</t>
  </si>
  <si>
    <t>Edit Status</t>
  </si>
  <si>
    <t>Edit Notes</t>
  </si>
  <si>
    <t>Edited in Draft</t>
  </si>
  <si>
    <t>Duplicate of CID</t>
  </si>
  <si>
    <t>TGs Approval Date</t>
  </si>
  <si>
    <t>Resolution Status</t>
  </si>
  <si>
    <t>Open</t>
  </si>
  <si>
    <t>Closed</t>
  </si>
  <si>
    <t>Orig Page No.</t>
  </si>
  <si>
    <t>Orig Line No.</t>
  </si>
  <si>
    <t>Orig Comment Type</t>
  </si>
  <si>
    <t>Statistics</t>
  </si>
  <si>
    <t>Issue IDs are used to identify groups of CIDs that are related to the same issue</t>
  </si>
  <si>
    <t>Notes / Summary of Changes</t>
  </si>
  <si>
    <t>r0</t>
  </si>
  <si>
    <t xml:space="preserve">  RFI</t>
  </si>
  <si>
    <t xml:space="preserve">  Security</t>
  </si>
  <si>
    <t>Issue Ident.</t>
  </si>
  <si>
    <t>Asignee</t>
  </si>
  <si>
    <t>123</t>
  </si>
  <si>
    <t>9</t>
  </si>
  <si>
    <t>11C.12.2.2.1</t>
  </si>
  <si>
    <t>11C.12.2.2.2</t>
  </si>
  <si>
    <t>11C.12.3.1</t>
  </si>
  <si>
    <t>11C.12.3.2</t>
  </si>
  <si>
    <t>8</t>
  </si>
  <si>
    <t>1</t>
  </si>
  <si>
    <t>56</t>
  </si>
  <si>
    <t>11C.12.4.3</t>
  </si>
  <si>
    <t>57</t>
  </si>
  <si>
    <t>58</t>
  </si>
  <si>
    <t>4</t>
  </si>
  <si>
    <t>11C.12</t>
  </si>
  <si>
    <t>42</t>
  </si>
  <si>
    <t>18</t>
  </si>
  <si>
    <t>33</t>
  </si>
  <si>
    <t>7</t>
  </si>
  <si>
    <t>20</t>
  </si>
  <si>
    <t>30</t>
  </si>
  <si>
    <t>55</t>
  </si>
  <si>
    <t>7.2.3.1</t>
  </si>
  <si>
    <t>M-BS</t>
  </si>
  <si>
    <t>M-BS</t>
  </si>
  <si>
    <t>as suggested</t>
  </si>
  <si>
    <t>10.3.2.2.2</t>
  </si>
  <si>
    <t xml:space="preserve">As in comment. </t>
  </si>
  <si>
    <t>Please clarify.</t>
  </si>
  <si>
    <t>7.4.18.9</t>
  </si>
  <si>
    <t>12</t>
  </si>
  <si>
    <t>34</t>
  </si>
  <si>
    <t>24</t>
  </si>
  <si>
    <t>13</t>
  </si>
  <si>
    <r>
      <t>A</t>
    </r>
    <r>
      <rPr>
        <sz val="10"/>
        <rFont val="Arial"/>
        <family val="2"/>
      </rPr>
      <t>ccept</t>
    </r>
  </si>
  <si>
    <t>Accept</t>
  </si>
  <si>
    <r>
      <t>R</t>
    </r>
    <r>
      <rPr>
        <sz val="10"/>
        <rFont val="Arial"/>
        <family val="2"/>
      </rPr>
      <t>eject</t>
    </r>
  </si>
  <si>
    <r>
      <t>C</t>
    </r>
    <r>
      <rPr>
        <sz val="10"/>
        <rFont val="Arial"/>
        <family val="2"/>
      </rPr>
      <t>ounter</t>
    </r>
  </si>
  <si>
    <t>Counter</t>
  </si>
  <si>
    <t>Reject</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</si>
  <si>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</si>
  <si>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</si>
  <si>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M-QoS</t>
  </si>
  <si>
    <t>QoS related issues</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</si>
  <si>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</si>
  <si>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</si>
  <si>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</si>
  <si>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251-257</t>
  </si>
  <si>
    <t>8-65</t>
  </si>
  <si>
    <t>Denteneer, Dee</t>
  </si>
  <si>
    <t>Philips</t>
  </si>
  <si>
    <t>Kneckt, Jarkko</t>
  </si>
  <si>
    <t>Nokia Corporation</t>
  </si>
  <si>
    <t>11C.12.4.2.1</t>
  </si>
  <si>
    <t>11C.12.4.2.2</t>
  </si>
  <si>
    <t>11C.12.4.4.3</t>
  </si>
  <si>
    <t>11C.12.4.6</t>
  </si>
  <si>
    <t>Research In Motion</t>
  </si>
  <si>
    <t>Sony Corporation</t>
  </si>
  <si>
    <t>10.3.76.1</t>
  </si>
  <si>
    <t>Broadcom Corporation</t>
  </si>
  <si>
    <t>11C.14.2.2.3</t>
  </si>
  <si>
    <t xml:space="preserve">What is "affordable" jitter? Do you mean "acceptable" jitter? Clarify the behavior and modify the text accordingly. </t>
  </si>
  <si>
    <t>251</t>
  </si>
  <si>
    <t>257</t>
  </si>
  <si>
    <t>11C.12.4.5</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</si>
  <si>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</si>
  <si>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editorial</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</si>
  <si>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</si>
  <si>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r>
      <t>r</t>
    </r>
    <r>
      <rPr>
        <sz val="10"/>
        <rFont val="Arial"/>
        <family val="2"/>
      </rPr>
      <t>eview</t>
    </r>
  </si>
  <si>
    <t>Recommended Change</t>
  </si>
  <si>
    <r>
      <t>c</t>
    </r>
    <r>
      <rPr>
        <sz val="10"/>
        <rFont val="Arial"/>
        <family val="2"/>
      </rPr>
      <t>larification</t>
    </r>
  </si>
  <si>
    <t>review</t>
  </si>
  <si>
    <r>
      <t>M</t>
    </r>
    <r>
      <rPr>
        <sz val="10"/>
        <rFont val="Arial"/>
        <family val="2"/>
      </rPr>
      <t>LME definition</t>
    </r>
  </si>
  <si>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</si>
  <si>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</si>
  <si>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May 2010</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</si>
  <si>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</si>
  <si>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</si>
  <si>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</si>
  <si>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</si>
  <si>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Overall Summary</t>
  </si>
  <si>
    <t>M-CC</t>
  </si>
  <si>
    <t>Congestion Control</t>
  </si>
  <si>
    <t>M-CS</t>
  </si>
  <si>
    <t>Total</t>
  </si>
  <si>
    <t>% Closed</t>
  </si>
  <si>
    <t>Designator:</t>
  </si>
  <si>
    <t>Revisision</t>
  </si>
  <si>
    <t>Date</t>
  </si>
  <si>
    <t>Submission</t>
  </si>
  <si>
    <t>Venue Date:</t>
  </si>
  <si>
    <t>IEEE P802.11 Wireless LANs</t>
  </si>
  <si>
    <t>Abstract:</t>
  </si>
  <si>
    <t>Subject:</t>
  </si>
  <si>
    <t>Author(s):</t>
  </si>
  <si>
    <t>First Author:</t>
  </si>
  <si>
    <t>CID</t>
  </si>
  <si>
    <t>Part of No Vote?</t>
  </si>
  <si>
    <t>MAC beaconing sync comment resolution xls</t>
  </si>
  <si>
    <t>2010-05-13</t>
  </si>
  <si>
    <t>doc.: IEEE 802.11-10/0539r0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</si>
</sst>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7"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xf>
    <xf numFmtId="0" fontId="0" fillId="0" borderId="0" xfId="0" applyBorder="1" applyAlignment="1">
      <alignment/>
    </xf>
    <xf numFmtId="10" fontId="0" fillId="0" borderId="15" xfId="0" applyNumberFormat="1" applyBorder="1" applyAlignment="1">
      <alignment horizontal="center"/>
    </xf>
    <xf numFmtId="0" fontId="0" fillId="0" borderId="16" xfId="0" applyBorder="1" applyAlignment="1">
      <alignment/>
    </xf>
    <xf numFmtId="0" fontId="0" fillId="0" borderId="17" xfId="0" applyBorder="1" applyAlignment="1">
      <alignment/>
    </xf>
    <xf numFmtId="10" fontId="0" fillId="0" borderId="18" xfId="0" applyNumberFormat="1" applyBorder="1" applyAlignment="1">
      <alignment horizontal="center"/>
    </xf>
    <xf numFmtId="0" fontId="0" fillId="0" borderId="0" xfId="0" applyNumberFormat="1" applyAlignment="1">
      <alignment/>
    </xf>
    <xf numFmtId="0" fontId="0" fillId="0" borderId="17" xfId="0" applyNumberFormat="1" applyBorder="1" applyAlignment="1">
      <alignment/>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19" xfId="0" applyBorder="1" applyAlignment="1">
      <alignment/>
    </xf>
    <xf numFmtId="0" fontId="0" fillId="0" borderId="14" xfId="0" applyFill="1" applyBorder="1" applyAlignment="1">
      <alignment/>
    </xf>
    <xf numFmtId="0" fontId="0" fillId="0" borderId="16" xfId="0" applyFill="1" applyBorder="1" applyAlignment="1">
      <alignment/>
    </xf>
    <xf numFmtId="10" fontId="0" fillId="0" borderId="20" xfId="0" applyNumberFormat="1" applyBorder="1" applyAlignment="1">
      <alignment horizontal="center"/>
    </xf>
    <xf numFmtId="14" fontId="0" fillId="0" borderId="0" xfId="0" applyNumberFormat="1" applyAlignment="1">
      <alignment/>
    </xf>
    <xf numFmtId="0" fontId="7" fillId="0" borderId="21" xfId="0" applyFont="1" applyFill="1" applyBorder="1" applyAlignment="1">
      <alignment vertical="top" wrapText="1"/>
    </xf>
    <xf numFmtId="49" fontId="7" fillId="0" borderId="21" xfId="0" applyNumberFormat="1" applyFont="1" applyFill="1" applyBorder="1" applyAlignment="1" applyProtection="1">
      <alignment horizontal="center" vertical="top" wrapText="1"/>
      <protection/>
    </xf>
    <xf numFmtId="0" fontId="7" fillId="0" borderId="21" xfId="0" applyFont="1" applyFill="1" applyBorder="1" applyAlignment="1" applyProtection="1">
      <alignment horizontal="center" vertical="top" wrapText="1"/>
      <protection/>
    </xf>
    <xf numFmtId="49" fontId="7" fillId="0" borderId="21" xfId="0" applyNumberFormat="1" applyFont="1" applyFill="1" applyBorder="1" applyAlignment="1" applyProtection="1">
      <alignment vertical="top" wrapText="1"/>
      <protection/>
    </xf>
    <xf numFmtId="0" fontId="7" fillId="0" borderId="21" xfId="0" applyFont="1" applyFill="1" applyBorder="1" applyAlignment="1" applyProtection="1">
      <alignment vertical="top" wrapText="1"/>
      <protection/>
    </xf>
    <xf numFmtId="0" fontId="9" fillId="0" borderId="21" xfId="0" applyFont="1" applyFill="1" applyBorder="1" applyAlignment="1">
      <alignment vertical="top" wrapText="1"/>
    </xf>
    <xf numFmtId="0" fontId="7" fillId="0" borderId="21" xfId="0" applyNumberFormat="1" applyFont="1" applyFill="1" applyBorder="1" applyAlignment="1" applyProtection="1">
      <alignment horizontal="left" vertical="top" wrapText="1"/>
      <protection/>
    </xf>
    <xf numFmtId="203" fontId="7" fillId="0" borderId="2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22" xfId="0" applyFont="1" applyFill="1" applyBorder="1" applyAlignment="1">
      <alignment horizontal="justify" vertical="top" wrapText="1"/>
    </xf>
    <xf numFmtId="0" fontId="7" fillId="0" borderId="2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22" xfId="0" applyFont="1" applyFill="1" applyBorder="1" applyAlignment="1">
      <alignment horizontal="right" vertical="top" wrapText="1"/>
    </xf>
    <xf numFmtId="0" fontId="0" fillId="0" borderId="0" xfId="0" applyFont="1" applyAlignment="1">
      <alignment vertical="top" wrapText="1"/>
    </xf>
    <xf numFmtId="0" fontId="0" fillId="0" borderId="22" xfId="0" applyBorder="1" applyAlignment="1">
      <alignment vertical="top" wrapText="1"/>
    </xf>
    <xf numFmtId="49" fontId="0" fillId="0" borderId="22" xfId="0" applyNumberFormat="1" applyBorder="1" applyAlignment="1">
      <alignment vertical="top" wrapText="1"/>
    </xf>
    <xf numFmtId="0" fontId="0" fillId="0" borderId="22" xfId="0" applyBorder="1" applyAlignment="1">
      <alignment vertical="top" wrapText="1"/>
    </xf>
    <xf numFmtId="49" fontId="7" fillId="0" borderId="2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31" fillId="0" borderId="22" xfId="0" applyFont="1" applyFill="1" applyBorder="1" applyAlignment="1" applyProtection="1">
      <alignment horizontal="justify"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Comment resolution on M-BS category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28</xdr:row>
      <xdr:rowOff>0</xdr:rowOff>
    </xdr:from>
    <xdr:ext cx="0" cy="0"/>
    <xdr:sp>
      <xdr:nvSpPr>
        <xdr:cNvPr id="1" name="Picture 1"/>
        <xdr:cNvSpPr>
          <a:spLocks noChangeAspect="1"/>
        </xdr:cNvSpPr>
      </xdr:nvSpPr>
      <xdr:spPr>
        <a:xfrm>
          <a:off x="15840075" y="424338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28</xdr:row>
      <xdr:rowOff>0</xdr:rowOff>
    </xdr:from>
    <xdr:ext cx="0" cy="0"/>
    <xdr:sp>
      <xdr:nvSpPr>
        <xdr:cNvPr id="2" name="Picture 1"/>
        <xdr:cNvSpPr>
          <a:spLocks noChangeAspect="1"/>
        </xdr:cNvSpPr>
      </xdr:nvSpPr>
      <xdr:spPr>
        <a:xfrm>
          <a:off x="15840075" y="424338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209</v>
      </c>
    </row>
    <row r="2" ht="18.75">
      <c r="B2" s="1" t="s">
        <v>207</v>
      </c>
    </row>
    <row r="3" spans="1:2" ht="18.75">
      <c r="A3" s="2" t="s">
        <v>204</v>
      </c>
      <c r="B3" s="1" t="s">
        <v>218</v>
      </c>
    </row>
    <row r="4" spans="1:6" ht="18.75">
      <c r="A4" s="2" t="s">
        <v>208</v>
      </c>
      <c r="B4" s="11" t="s">
        <v>193</v>
      </c>
      <c r="F4" s="7"/>
    </row>
    <row r="5" spans="1:2" ht="15.75">
      <c r="A5" s="2" t="s">
        <v>213</v>
      </c>
      <c r="B5" s="8" t="s">
        <v>65</v>
      </c>
    </row>
    <row r="6" s="3" customFormat="1" ht="16.5" thickBot="1"/>
    <row r="7" spans="1:2" s="4" customFormat="1" ht="18.75">
      <c r="A7" s="4" t="s">
        <v>211</v>
      </c>
      <c r="B7" s="9" t="s">
        <v>216</v>
      </c>
    </row>
    <row r="8" spans="1:2" ht="15.75">
      <c r="A8" s="2" t="s">
        <v>94</v>
      </c>
      <c r="B8" s="8" t="s">
        <v>217</v>
      </c>
    </row>
    <row r="9" spans="1:9" ht="15.75">
      <c r="A9" s="2" t="s">
        <v>212</v>
      </c>
      <c r="B9" s="2" t="s">
        <v>80</v>
      </c>
      <c r="C9" s="8"/>
      <c r="E9" s="8"/>
      <c r="F9" s="8"/>
      <c r="G9" s="8"/>
      <c r="H9" s="8"/>
      <c r="I9" s="8"/>
    </row>
    <row r="10" spans="2:9" ht="15.75">
      <c r="B10" s="2" t="s">
        <v>81</v>
      </c>
      <c r="C10" s="8"/>
      <c r="E10" s="8"/>
      <c r="F10" s="8"/>
      <c r="G10" s="8"/>
      <c r="H10" s="8"/>
      <c r="I10" s="8"/>
    </row>
    <row r="11" spans="2:9" ht="15.75">
      <c r="B11" s="2" t="s">
        <v>82</v>
      </c>
      <c r="C11" s="8"/>
      <c r="E11" s="8"/>
      <c r="F11" s="8"/>
      <c r="G11" s="8"/>
      <c r="H11" s="8"/>
      <c r="I11" s="8"/>
    </row>
    <row r="12" spans="2:9" ht="15.75">
      <c r="B12" s="2" t="s">
        <v>83</v>
      </c>
      <c r="C12" s="8"/>
      <c r="E12" s="8"/>
      <c r="F12" s="8"/>
      <c r="G12" s="8"/>
      <c r="H12" s="8"/>
      <c r="I12" s="8"/>
    </row>
    <row r="13" spans="2:9" ht="15.75">
      <c r="B13" s="47" t="s">
        <v>66</v>
      </c>
      <c r="C13" s="10"/>
      <c r="E13" s="8"/>
      <c r="F13" s="8"/>
      <c r="G13" s="8"/>
      <c r="H13" s="8"/>
      <c r="I13" s="8"/>
    </row>
    <row r="14" spans="3:9" ht="15.75">
      <c r="C14" s="8"/>
      <c r="D14" s="8"/>
      <c r="E14" s="8"/>
      <c r="F14" s="8"/>
      <c r="G14" s="8"/>
      <c r="H14" s="8"/>
      <c r="I14" s="8"/>
    </row>
    <row r="15" ht="15.75">
      <c r="A15" s="2" t="s">
        <v>210</v>
      </c>
    </row>
    <row r="27" spans="1:5" ht="15.75" customHeight="1">
      <c r="A27" s="6"/>
      <c r="B27" s="66"/>
      <c r="C27" s="66"/>
      <c r="D27" s="66"/>
      <c r="E27" s="66"/>
    </row>
    <row r="28" spans="1:5" ht="15.75" customHeight="1">
      <c r="A28" s="4"/>
      <c r="B28" s="5"/>
      <c r="C28" s="5"/>
      <c r="D28" s="5"/>
      <c r="E28" s="5"/>
    </row>
    <row r="29" spans="1:5" ht="15.75" customHeight="1">
      <c r="A29" s="4"/>
      <c r="B29" s="65"/>
      <c r="C29" s="65"/>
      <c r="D29" s="65"/>
      <c r="E29" s="65"/>
    </row>
    <row r="30" spans="1:5" ht="15.75" customHeight="1">
      <c r="A30" s="4"/>
      <c r="B30" s="5"/>
      <c r="C30" s="5"/>
      <c r="D30" s="5"/>
      <c r="E30" s="5"/>
    </row>
    <row r="31" spans="1:5" ht="15.75" customHeight="1">
      <c r="A31" s="4"/>
      <c r="B31" s="65"/>
      <c r="C31" s="65"/>
      <c r="D31" s="65"/>
      <c r="E31" s="65"/>
    </row>
    <row r="32" spans="2:5" ht="15.75" customHeight="1">
      <c r="B32" s="65"/>
      <c r="C32" s="65"/>
      <c r="D32" s="65"/>
      <c r="E32" s="65"/>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8"/>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Q3" sqref="Q3"/>
    </sheetView>
  </sheetViews>
  <sheetFormatPr defaultColWidth="9.140625" defaultRowHeight="12.75"/>
  <cols>
    <col min="1" max="1" width="6.421875" style="48" customWidth="1"/>
    <col min="2" max="2" width="12.57421875" style="31" customWidth="1"/>
    <col min="3" max="3" width="12.57421875" style="31" hidden="1" customWidth="1"/>
    <col min="4" max="4" width="11.28125" style="51" hidden="1" customWidth="1"/>
    <col min="5" max="5" width="11.00390625" style="62" hidden="1" customWidth="1"/>
    <col min="6" max="6" width="8.7109375" style="62" hidden="1" customWidth="1"/>
    <col min="7" max="7" width="9.28125" style="31" hidden="1" customWidth="1"/>
    <col min="8" max="8" width="6.421875" style="31" hidden="1" customWidth="1"/>
    <col min="9" max="9" width="6.57421875" style="55" customWidth="1"/>
    <col min="10" max="10" width="6.8515625" style="49" customWidth="1"/>
    <col min="11" max="11" width="5.421875" style="31" customWidth="1"/>
    <col min="12" max="12" width="10.7109375" style="51" customWidth="1"/>
    <col min="13" max="13" width="8.00390625" style="31" customWidth="1"/>
    <col min="14" max="14" width="12.00390625" style="50" bestFit="1" customWidth="1"/>
    <col min="15" max="15" width="9.28125" style="50" customWidth="1"/>
    <col min="16" max="16" width="12.28125" style="50" customWidth="1"/>
    <col min="17" max="17" width="11.421875" style="31" customWidth="1"/>
    <col min="18" max="18" width="8.421875" style="45" customWidth="1"/>
    <col min="19" max="19" width="10.00390625" style="52" customWidth="1"/>
    <col min="20" max="20" width="35.7109375" style="57" customWidth="1"/>
    <col min="21" max="21" width="36.28125" style="57" customWidth="1"/>
    <col min="22" max="22" width="9.8515625" style="31" customWidth="1"/>
    <col min="23" max="23" width="35.7109375" style="31" customWidth="1"/>
    <col min="24" max="24" width="10.28125" style="12" customWidth="1"/>
    <col min="25" max="25" width="9.140625" style="12" customWidth="1"/>
    <col min="26" max="26" width="42.8515625" style="12" customWidth="1"/>
    <col min="27" max="27" width="9.140625" style="12" customWidth="1"/>
    <col min="28" max="28" width="11.00390625" style="31" hidden="1" customWidth="1"/>
    <col min="29" max="16384" width="9.140625" style="12" customWidth="1"/>
  </cols>
  <sheetData>
    <row r="1" spans="1:28" s="31" customFormat="1" ht="39" thickTop="1">
      <c r="A1" s="37" t="s">
        <v>214</v>
      </c>
      <c r="B1" s="37" t="s">
        <v>72</v>
      </c>
      <c r="C1" s="37" t="s">
        <v>35</v>
      </c>
      <c r="D1" s="38" t="s">
        <v>86</v>
      </c>
      <c r="E1" s="38" t="s">
        <v>107</v>
      </c>
      <c r="F1" s="61" t="s">
        <v>108</v>
      </c>
      <c r="G1" s="39" t="s">
        <v>109</v>
      </c>
      <c r="H1" s="39" t="s">
        <v>215</v>
      </c>
      <c r="I1" s="54" t="s">
        <v>74</v>
      </c>
      <c r="J1" s="43" t="s">
        <v>75</v>
      </c>
      <c r="K1" s="40" t="s">
        <v>76</v>
      </c>
      <c r="L1" s="40" t="s">
        <v>73</v>
      </c>
      <c r="M1" s="39" t="s">
        <v>96</v>
      </c>
      <c r="N1" s="37" t="s">
        <v>116</v>
      </c>
      <c r="O1" s="37" t="s">
        <v>102</v>
      </c>
      <c r="P1" s="41" t="s">
        <v>117</v>
      </c>
      <c r="Q1" s="41" t="s">
        <v>207</v>
      </c>
      <c r="R1" s="44" t="s">
        <v>103</v>
      </c>
      <c r="S1" s="39" t="s">
        <v>104</v>
      </c>
      <c r="T1" s="39" t="s">
        <v>95</v>
      </c>
      <c r="U1" s="39" t="s">
        <v>187</v>
      </c>
      <c r="V1" s="37" t="s">
        <v>69</v>
      </c>
      <c r="W1" s="37" t="s">
        <v>98</v>
      </c>
      <c r="X1" s="42" t="s">
        <v>97</v>
      </c>
      <c r="Y1" s="41" t="s">
        <v>99</v>
      </c>
      <c r="Z1" s="41" t="s">
        <v>100</v>
      </c>
      <c r="AA1" s="41" t="s">
        <v>101</v>
      </c>
      <c r="AB1" s="37" t="s">
        <v>79</v>
      </c>
    </row>
    <row r="2" spans="1:27" ht="114.75">
      <c r="A2" s="56">
        <v>3013</v>
      </c>
      <c r="B2" s="58" t="s">
        <v>67</v>
      </c>
      <c r="C2" s="58" t="s">
        <v>36</v>
      </c>
      <c r="D2" s="59" t="s">
        <v>131</v>
      </c>
      <c r="E2" s="59" t="s">
        <v>164</v>
      </c>
      <c r="F2" s="59" t="s">
        <v>165</v>
      </c>
      <c r="G2" s="58" t="s">
        <v>77</v>
      </c>
      <c r="H2" s="58" t="s">
        <v>30</v>
      </c>
      <c r="I2" s="59" t="s">
        <v>164</v>
      </c>
      <c r="J2" s="59" t="s">
        <v>165</v>
      </c>
      <c r="K2" s="58" t="s">
        <v>77</v>
      </c>
      <c r="L2" s="59" t="s">
        <v>131</v>
      </c>
      <c r="M2" s="58" t="s">
        <v>33</v>
      </c>
      <c r="N2" s="59" t="s">
        <v>140</v>
      </c>
      <c r="O2" s="59"/>
      <c r="P2" s="59" t="s">
        <v>27</v>
      </c>
      <c r="Q2" s="59"/>
      <c r="R2" s="59"/>
      <c r="S2" s="59" t="s">
        <v>34</v>
      </c>
      <c r="T2" s="60" t="s">
        <v>194</v>
      </c>
      <c r="U2" s="60" t="s">
        <v>195</v>
      </c>
      <c r="V2" s="53" t="s">
        <v>154</v>
      </c>
      <c r="W2" s="53" t="s">
        <v>2</v>
      </c>
      <c r="X2" s="53" t="s">
        <v>1</v>
      </c>
      <c r="Y2" s="53"/>
      <c r="Z2" s="53"/>
      <c r="AA2" s="53"/>
    </row>
    <row r="3" spans="1:27" ht="165.75">
      <c r="A3" s="56">
        <v>3014</v>
      </c>
      <c r="B3" s="58" t="s">
        <v>67</v>
      </c>
      <c r="C3" s="58" t="s">
        <v>36</v>
      </c>
      <c r="D3" s="59" t="s">
        <v>131</v>
      </c>
      <c r="E3" s="59" t="s">
        <v>164</v>
      </c>
      <c r="F3" s="59" t="s">
        <v>165</v>
      </c>
      <c r="G3" s="58" t="s">
        <v>77</v>
      </c>
      <c r="H3" s="58" t="s">
        <v>30</v>
      </c>
      <c r="I3" s="59" t="s">
        <v>164</v>
      </c>
      <c r="J3" s="59" t="s">
        <v>165</v>
      </c>
      <c r="K3" s="58" t="s">
        <v>77</v>
      </c>
      <c r="L3" s="59" t="s">
        <v>131</v>
      </c>
      <c r="M3" s="58" t="s">
        <v>33</v>
      </c>
      <c r="N3" s="59" t="s">
        <v>140</v>
      </c>
      <c r="O3" s="59"/>
      <c r="P3" s="59" t="s">
        <v>27</v>
      </c>
      <c r="Q3" s="59"/>
      <c r="R3" s="59"/>
      <c r="S3" s="59" t="s">
        <v>34</v>
      </c>
      <c r="T3" s="60" t="s">
        <v>196</v>
      </c>
      <c r="U3" s="60" t="s">
        <v>197</v>
      </c>
      <c r="V3" s="53" t="s">
        <v>153</v>
      </c>
      <c r="W3" s="53" t="s">
        <v>3</v>
      </c>
      <c r="X3" s="53" t="s">
        <v>1</v>
      </c>
      <c r="Y3" s="53"/>
      <c r="Z3" s="53"/>
      <c r="AA3" s="53"/>
    </row>
    <row r="4" spans="1:27" ht="25.5">
      <c r="A4" s="56">
        <v>3105</v>
      </c>
      <c r="B4" s="58" t="s">
        <v>166</v>
      </c>
      <c r="C4" s="58" t="s">
        <v>167</v>
      </c>
      <c r="D4" s="59" t="s">
        <v>120</v>
      </c>
      <c r="E4" s="59" t="s">
        <v>180</v>
      </c>
      <c r="F4" s="59" t="s">
        <v>138</v>
      </c>
      <c r="G4" s="58" t="s">
        <v>32</v>
      </c>
      <c r="H4" s="58" t="s">
        <v>30</v>
      </c>
      <c r="I4" s="59" t="s">
        <v>180</v>
      </c>
      <c r="J4" s="59" t="s">
        <v>138</v>
      </c>
      <c r="K4" s="58" t="s">
        <v>32</v>
      </c>
      <c r="L4" s="59" t="s">
        <v>120</v>
      </c>
      <c r="M4" s="58" t="s">
        <v>33</v>
      </c>
      <c r="N4" s="59" t="s">
        <v>141</v>
      </c>
      <c r="O4" s="59"/>
      <c r="P4" s="59" t="s">
        <v>27</v>
      </c>
      <c r="Q4" s="59"/>
      <c r="R4" s="59"/>
      <c r="S4" s="59" t="s">
        <v>34</v>
      </c>
      <c r="T4" s="60" t="s">
        <v>37</v>
      </c>
      <c r="U4" s="60" t="s">
        <v>142</v>
      </c>
      <c r="V4" s="53" t="s">
        <v>151</v>
      </c>
      <c r="W4" s="53" t="s">
        <v>4</v>
      </c>
      <c r="X4" s="53" t="s">
        <v>1</v>
      </c>
      <c r="Y4" s="53"/>
      <c r="Z4" s="53"/>
      <c r="AA4" s="53"/>
    </row>
    <row r="5" spans="1:27" ht="165.75">
      <c r="A5" s="56">
        <v>3106</v>
      </c>
      <c r="B5" s="58" t="s">
        <v>166</v>
      </c>
      <c r="C5" s="58" t="s">
        <v>167</v>
      </c>
      <c r="D5" s="59" t="s">
        <v>172</v>
      </c>
      <c r="E5" s="59" t="s">
        <v>181</v>
      </c>
      <c r="F5" s="59" t="s">
        <v>150</v>
      </c>
      <c r="G5" s="58" t="s">
        <v>32</v>
      </c>
      <c r="H5" s="58" t="s">
        <v>30</v>
      </c>
      <c r="I5" s="59" t="s">
        <v>181</v>
      </c>
      <c r="J5" s="59" t="s">
        <v>150</v>
      </c>
      <c r="K5" s="58" t="s">
        <v>32</v>
      </c>
      <c r="L5" s="59" t="s">
        <v>172</v>
      </c>
      <c r="M5" s="58" t="s">
        <v>33</v>
      </c>
      <c r="N5" s="59" t="s">
        <v>141</v>
      </c>
      <c r="O5" s="59"/>
      <c r="P5" s="59" t="s">
        <v>27</v>
      </c>
      <c r="Q5" s="59"/>
      <c r="R5" s="59"/>
      <c r="S5" s="59" t="s">
        <v>34</v>
      </c>
      <c r="T5" s="60" t="s">
        <v>183</v>
      </c>
      <c r="U5" s="60" t="s">
        <v>142</v>
      </c>
      <c r="V5" s="53" t="s">
        <v>152</v>
      </c>
      <c r="W5" s="53" t="s">
        <v>4</v>
      </c>
      <c r="X5" s="53" t="s">
        <v>1</v>
      </c>
      <c r="Y5" s="53"/>
      <c r="Z5" s="53"/>
      <c r="AA5" s="53"/>
    </row>
    <row r="6" spans="1:27" ht="89.25">
      <c r="A6" s="56">
        <v>3107</v>
      </c>
      <c r="B6" s="58" t="s">
        <v>166</v>
      </c>
      <c r="C6" s="58" t="s">
        <v>167</v>
      </c>
      <c r="D6" s="59" t="s">
        <v>172</v>
      </c>
      <c r="E6" s="59" t="s">
        <v>181</v>
      </c>
      <c r="F6" s="59" t="s">
        <v>135</v>
      </c>
      <c r="G6" s="58" t="s">
        <v>32</v>
      </c>
      <c r="H6" s="58" t="s">
        <v>30</v>
      </c>
      <c r="I6" s="59" t="s">
        <v>181</v>
      </c>
      <c r="J6" s="59" t="s">
        <v>135</v>
      </c>
      <c r="K6" s="58" t="s">
        <v>32</v>
      </c>
      <c r="L6" s="59" t="s">
        <v>172</v>
      </c>
      <c r="M6" s="58" t="s">
        <v>33</v>
      </c>
      <c r="N6" s="59" t="s">
        <v>141</v>
      </c>
      <c r="O6" s="59"/>
      <c r="P6" s="59" t="s">
        <v>27</v>
      </c>
      <c r="Q6" s="59"/>
      <c r="R6" s="59"/>
      <c r="S6" s="59" t="s">
        <v>34</v>
      </c>
      <c r="T6" s="60" t="s">
        <v>38</v>
      </c>
      <c r="U6" s="60" t="s">
        <v>142</v>
      </c>
      <c r="V6" s="53" t="s">
        <v>154</v>
      </c>
      <c r="W6" s="53" t="s">
        <v>5</v>
      </c>
      <c r="X6" s="53" t="s">
        <v>1</v>
      </c>
      <c r="Y6" s="53"/>
      <c r="Z6" s="53"/>
      <c r="AA6" s="53"/>
    </row>
    <row r="7" spans="1:27" ht="306">
      <c r="A7" s="56">
        <v>3108</v>
      </c>
      <c r="B7" s="58" t="s">
        <v>166</v>
      </c>
      <c r="C7" s="58" t="s">
        <v>167</v>
      </c>
      <c r="D7" s="59" t="s">
        <v>182</v>
      </c>
      <c r="E7" s="59" t="s">
        <v>181</v>
      </c>
      <c r="F7" s="59" t="s">
        <v>132</v>
      </c>
      <c r="G7" s="58" t="s">
        <v>32</v>
      </c>
      <c r="H7" s="58" t="s">
        <v>30</v>
      </c>
      <c r="I7" s="59" t="s">
        <v>181</v>
      </c>
      <c r="J7" s="59" t="s">
        <v>132</v>
      </c>
      <c r="K7" s="58" t="s">
        <v>32</v>
      </c>
      <c r="L7" s="59" t="s">
        <v>182</v>
      </c>
      <c r="M7" s="58" t="s">
        <v>33</v>
      </c>
      <c r="N7" s="59" t="s">
        <v>141</v>
      </c>
      <c r="O7" s="59"/>
      <c r="P7" s="59" t="s">
        <v>27</v>
      </c>
      <c r="Q7" s="59"/>
      <c r="R7" s="59"/>
      <c r="S7" s="59" t="s">
        <v>34</v>
      </c>
      <c r="T7" s="60" t="s">
        <v>185</v>
      </c>
      <c r="U7" s="60" t="s">
        <v>142</v>
      </c>
      <c r="V7" s="53" t="s">
        <v>154</v>
      </c>
      <c r="W7" s="53" t="s">
        <v>6</v>
      </c>
      <c r="X7" s="53" t="s">
        <v>1</v>
      </c>
      <c r="Y7" s="53"/>
      <c r="Z7" s="53"/>
      <c r="AA7" s="53"/>
    </row>
    <row r="8" spans="1:27" ht="127.5">
      <c r="A8" s="56">
        <v>3143</v>
      </c>
      <c r="B8" s="58" t="s">
        <v>168</v>
      </c>
      <c r="C8" s="58" t="s">
        <v>169</v>
      </c>
      <c r="D8" s="59" t="s">
        <v>121</v>
      </c>
      <c r="E8" s="59">
        <v>252</v>
      </c>
      <c r="F8" s="59" t="s">
        <v>129</v>
      </c>
      <c r="G8" s="58" t="s">
        <v>77</v>
      </c>
      <c r="H8" s="58" t="s">
        <v>30</v>
      </c>
      <c r="I8" s="59">
        <v>252</v>
      </c>
      <c r="J8" s="59" t="s">
        <v>129</v>
      </c>
      <c r="K8" s="58" t="s">
        <v>77</v>
      </c>
      <c r="L8" s="59" t="s">
        <v>121</v>
      </c>
      <c r="M8" s="58" t="s">
        <v>33</v>
      </c>
      <c r="N8" s="59" t="s">
        <v>141</v>
      </c>
      <c r="O8" s="59"/>
      <c r="P8" s="59" t="s">
        <v>27</v>
      </c>
      <c r="Q8" s="59"/>
      <c r="R8" s="59"/>
      <c r="S8" s="59" t="s">
        <v>34</v>
      </c>
      <c r="T8" s="60" t="s">
        <v>40</v>
      </c>
      <c r="U8" s="60" t="s">
        <v>145</v>
      </c>
      <c r="V8" s="53" t="s">
        <v>155</v>
      </c>
      <c r="W8" s="53" t="s">
        <v>15</v>
      </c>
      <c r="X8" s="53" t="s">
        <v>1</v>
      </c>
      <c r="Y8" s="53"/>
      <c r="Z8" s="53"/>
      <c r="AA8" s="53"/>
    </row>
    <row r="9" spans="1:27" ht="165.75">
      <c r="A9" s="56">
        <v>3144</v>
      </c>
      <c r="B9" s="58" t="s">
        <v>168</v>
      </c>
      <c r="C9" s="58" t="s">
        <v>169</v>
      </c>
      <c r="D9" s="59" t="s">
        <v>170</v>
      </c>
      <c r="E9" s="59">
        <v>254</v>
      </c>
      <c r="F9" s="59" t="s">
        <v>125</v>
      </c>
      <c r="G9" s="58" t="s">
        <v>77</v>
      </c>
      <c r="H9" s="58" t="s">
        <v>30</v>
      </c>
      <c r="I9" s="59">
        <v>254</v>
      </c>
      <c r="J9" s="59" t="s">
        <v>125</v>
      </c>
      <c r="K9" s="58" t="s">
        <v>77</v>
      </c>
      <c r="L9" s="59" t="s">
        <v>170</v>
      </c>
      <c r="M9" s="58" t="s">
        <v>33</v>
      </c>
      <c r="N9" s="59" t="s">
        <v>141</v>
      </c>
      <c r="O9" s="59"/>
      <c r="P9" s="59" t="s">
        <v>27</v>
      </c>
      <c r="Q9" s="59"/>
      <c r="R9" s="59"/>
      <c r="S9" s="59" t="s">
        <v>34</v>
      </c>
      <c r="T9" s="60" t="s">
        <v>41</v>
      </c>
      <c r="U9" s="60" t="s">
        <v>42</v>
      </c>
      <c r="V9" s="53"/>
      <c r="W9" s="53" t="s">
        <v>12</v>
      </c>
      <c r="X9" s="53"/>
      <c r="Y9" s="53"/>
      <c r="Z9" s="53"/>
      <c r="AA9" s="53"/>
    </row>
    <row r="10" spans="1:27" ht="204">
      <c r="A10" s="56">
        <v>3145</v>
      </c>
      <c r="B10" s="58" t="s">
        <v>168</v>
      </c>
      <c r="C10" s="58" t="s">
        <v>169</v>
      </c>
      <c r="D10" s="59" t="s">
        <v>170</v>
      </c>
      <c r="E10" s="59">
        <v>254</v>
      </c>
      <c r="F10" s="59" t="s">
        <v>130</v>
      </c>
      <c r="G10" s="58" t="s">
        <v>77</v>
      </c>
      <c r="H10" s="58" t="s">
        <v>30</v>
      </c>
      <c r="I10" s="59">
        <v>254</v>
      </c>
      <c r="J10" s="59" t="s">
        <v>130</v>
      </c>
      <c r="K10" s="58" t="s">
        <v>77</v>
      </c>
      <c r="L10" s="59" t="s">
        <v>170</v>
      </c>
      <c r="M10" s="58" t="s">
        <v>33</v>
      </c>
      <c r="N10" s="59" t="s">
        <v>141</v>
      </c>
      <c r="O10" s="59"/>
      <c r="P10" s="59" t="s">
        <v>27</v>
      </c>
      <c r="Q10" s="59"/>
      <c r="R10" s="59"/>
      <c r="S10" s="59" t="s">
        <v>34</v>
      </c>
      <c r="T10" s="60" t="s">
        <v>43</v>
      </c>
      <c r="U10" s="60" t="s">
        <v>44</v>
      </c>
      <c r="V10" s="53"/>
      <c r="W10" s="53" t="s">
        <v>12</v>
      </c>
      <c r="X10" s="53"/>
      <c r="Y10" s="53"/>
      <c r="Z10" s="53"/>
      <c r="AA10" s="53"/>
    </row>
    <row r="11" spans="1:27" ht="63.75">
      <c r="A11" s="56">
        <v>3146</v>
      </c>
      <c r="B11" s="58" t="s">
        <v>168</v>
      </c>
      <c r="C11" s="58" t="s">
        <v>169</v>
      </c>
      <c r="D11" s="59" t="s">
        <v>171</v>
      </c>
      <c r="E11" s="59">
        <v>254</v>
      </c>
      <c r="F11" s="59" t="s">
        <v>119</v>
      </c>
      <c r="G11" s="58" t="s">
        <v>77</v>
      </c>
      <c r="H11" s="58" t="s">
        <v>30</v>
      </c>
      <c r="I11" s="59">
        <v>254</v>
      </c>
      <c r="J11" s="59" t="s">
        <v>119</v>
      </c>
      <c r="K11" s="58" t="s">
        <v>77</v>
      </c>
      <c r="L11" s="59" t="s">
        <v>171</v>
      </c>
      <c r="M11" s="58" t="s">
        <v>33</v>
      </c>
      <c r="N11" s="59" t="s">
        <v>141</v>
      </c>
      <c r="O11" s="59"/>
      <c r="P11" s="59" t="s">
        <v>27</v>
      </c>
      <c r="Q11" s="59"/>
      <c r="R11" s="59"/>
      <c r="S11" s="59" t="s">
        <v>34</v>
      </c>
      <c r="T11" s="60" t="s">
        <v>45</v>
      </c>
      <c r="U11" s="60" t="s">
        <v>46</v>
      </c>
      <c r="V11" s="53"/>
      <c r="W11" s="53" t="s">
        <v>12</v>
      </c>
      <c r="X11" s="53"/>
      <c r="Y11" s="53"/>
      <c r="Z11" s="53"/>
      <c r="AA11" s="53"/>
    </row>
    <row r="12" spans="1:27" ht="51">
      <c r="A12" s="56">
        <v>3147</v>
      </c>
      <c r="B12" s="58" t="s">
        <v>168</v>
      </c>
      <c r="C12" s="58" t="s">
        <v>169</v>
      </c>
      <c r="D12" s="59" t="s">
        <v>127</v>
      </c>
      <c r="E12" s="59">
        <v>256</v>
      </c>
      <c r="F12" s="59" t="s">
        <v>124</v>
      </c>
      <c r="G12" s="58" t="s">
        <v>78</v>
      </c>
      <c r="H12" s="58" t="s">
        <v>30</v>
      </c>
      <c r="I12" s="59">
        <v>256</v>
      </c>
      <c r="J12" s="59" t="s">
        <v>124</v>
      </c>
      <c r="K12" s="58" t="s">
        <v>78</v>
      </c>
      <c r="L12" s="59" t="s">
        <v>127</v>
      </c>
      <c r="M12" s="58" t="s">
        <v>33</v>
      </c>
      <c r="N12" s="59" t="s">
        <v>141</v>
      </c>
      <c r="O12" s="59"/>
      <c r="P12" s="59" t="s">
        <v>27</v>
      </c>
      <c r="Q12" s="59"/>
      <c r="R12" s="59"/>
      <c r="S12" s="59" t="s">
        <v>34</v>
      </c>
      <c r="T12" s="60" t="s">
        <v>17</v>
      </c>
      <c r="U12" s="60" t="s">
        <v>39</v>
      </c>
      <c r="V12" s="53" t="s">
        <v>152</v>
      </c>
      <c r="W12" s="53" t="s">
        <v>4</v>
      </c>
      <c r="X12" s="53" t="s">
        <v>1</v>
      </c>
      <c r="Y12" s="53"/>
      <c r="Z12" s="53"/>
      <c r="AA12" s="53"/>
    </row>
    <row r="13" spans="1:27" ht="140.25">
      <c r="A13" s="56">
        <v>3148</v>
      </c>
      <c r="B13" s="58" t="s">
        <v>168</v>
      </c>
      <c r="C13" s="58" t="s">
        <v>169</v>
      </c>
      <c r="D13" s="59" t="s">
        <v>172</v>
      </c>
      <c r="E13" s="59">
        <v>257</v>
      </c>
      <c r="F13" s="59" t="s">
        <v>135</v>
      </c>
      <c r="G13" s="58" t="s">
        <v>77</v>
      </c>
      <c r="H13" s="58" t="s">
        <v>30</v>
      </c>
      <c r="I13" s="59">
        <v>257</v>
      </c>
      <c r="J13" s="59" t="s">
        <v>135</v>
      </c>
      <c r="K13" s="58" t="s">
        <v>77</v>
      </c>
      <c r="L13" s="59" t="s">
        <v>172</v>
      </c>
      <c r="M13" s="58" t="s">
        <v>33</v>
      </c>
      <c r="N13" s="59" t="s">
        <v>141</v>
      </c>
      <c r="O13" s="59"/>
      <c r="P13" s="59" t="s">
        <v>27</v>
      </c>
      <c r="Q13" s="59"/>
      <c r="R13" s="59"/>
      <c r="S13" s="59" t="s">
        <v>34</v>
      </c>
      <c r="T13" s="60" t="s">
        <v>47</v>
      </c>
      <c r="U13" s="60" t="s">
        <v>48</v>
      </c>
      <c r="V13" s="53"/>
      <c r="W13" s="53" t="s">
        <v>188</v>
      </c>
      <c r="X13" s="53"/>
      <c r="Y13" s="53"/>
      <c r="Z13" s="53"/>
      <c r="AA13" s="53"/>
    </row>
    <row r="14" spans="1:27" ht="38.25">
      <c r="A14" s="56">
        <v>3149</v>
      </c>
      <c r="B14" s="58" t="s">
        <v>168</v>
      </c>
      <c r="C14" s="58" t="s">
        <v>169</v>
      </c>
      <c r="D14" s="59" t="s">
        <v>172</v>
      </c>
      <c r="E14" s="59">
        <v>257</v>
      </c>
      <c r="F14" s="59" t="s">
        <v>133</v>
      </c>
      <c r="G14" s="58" t="s">
        <v>77</v>
      </c>
      <c r="H14" s="58" t="s">
        <v>30</v>
      </c>
      <c r="I14" s="59">
        <v>257</v>
      </c>
      <c r="J14" s="59" t="s">
        <v>133</v>
      </c>
      <c r="K14" s="58" t="s">
        <v>77</v>
      </c>
      <c r="L14" s="59" t="s">
        <v>172</v>
      </c>
      <c r="M14" s="58" t="s">
        <v>33</v>
      </c>
      <c r="N14" s="59" t="s">
        <v>141</v>
      </c>
      <c r="O14" s="59"/>
      <c r="P14" s="59" t="s">
        <v>27</v>
      </c>
      <c r="Q14" s="59"/>
      <c r="R14" s="59"/>
      <c r="S14" s="59" t="s">
        <v>34</v>
      </c>
      <c r="T14" s="60" t="s">
        <v>49</v>
      </c>
      <c r="U14" s="60" t="s">
        <v>39</v>
      </c>
      <c r="V14" s="53"/>
      <c r="W14" s="53" t="s">
        <v>13</v>
      </c>
      <c r="X14" s="53"/>
      <c r="Y14" s="53"/>
      <c r="Z14" s="53"/>
      <c r="AA14" s="53"/>
    </row>
    <row r="15" spans="1:27" ht="382.5">
      <c r="A15" s="56">
        <v>3150</v>
      </c>
      <c r="B15" s="58" t="s">
        <v>168</v>
      </c>
      <c r="C15" s="58" t="s">
        <v>169</v>
      </c>
      <c r="D15" s="59" t="s">
        <v>173</v>
      </c>
      <c r="E15" s="59">
        <v>257</v>
      </c>
      <c r="F15" s="59" t="s">
        <v>126</v>
      </c>
      <c r="G15" s="58" t="s">
        <v>77</v>
      </c>
      <c r="H15" s="58" t="s">
        <v>30</v>
      </c>
      <c r="I15" s="59">
        <v>257</v>
      </c>
      <c r="J15" s="59" t="s">
        <v>126</v>
      </c>
      <c r="K15" s="58" t="s">
        <v>77</v>
      </c>
      <c r="L15" s="59" t="s">
        <v>173</v>
      </c>
      <c r="M15" s="58" t="s">
        <v>33</v>
      </c>
      <c r="N15" s="59" t="s">
        <v>141</v>
      </c>
      <c r="O15" s="59"/>
      <c r="P15" s="59" t="s">
        <v>27</v>
      </c>
      <c r="Q15" s="59"/>
      <c r="R15" s="59"/>
      <c r="S15" s="59" t="s">
        <v>34</v>
      </c>
      <c r="T15" s="60" t="s">
        <v>50</v>
      </c>
      <c r="U15" s="60" t="s">
        <v>51</v>
      </c>
      <c r="V15" s="53"/>
      <c r="W15" s="53" t="s">
        <v>0</v>
      </c>
      <c r="X15" s="53"/>
      <c r="Y15" s="53"/>
      <c r="Z15" s="53"/>
      <c r="AA15" s="53"/>
    </row>
    <row r="16" spans="1:27" ht="25.5">
      <c r="A16" s="56">
        <v>3157</v>
      </c>
      <c r="B16" s="58" t="s">
        <v>58</v>
      </c>
      <c r="C16" s="58" t="s">
        <v>174</v>
      </c>
      <c r="D16" s="59" t="s">
        <v>146</v>
      </c>
      <c r="E16" s="59">
        <v>80</v>
      </c>
      <c r="F16" s="59" t="s">
        <v>136</v>
      </c>
      <c r="G16" s="58" t="s">
        <v>32</v>
      </c>
      <c r="H16" s="58" t="s">
        <v>31</v>
      </c>
      <c r="I16" s="59">
        <v>80</v>
      </c>
      <c r="J16" s="59" t="s">
        <v>136</v>
      </c>
      <c r="K16" s="58" t="s">
        <v>32</v>
      </c>
      <c r="L16" s="59" t="s">
        <v>146</v>
      </c>
      <c r="M16" s="58" t="s">
        <v>33</v>
      </c>
      <c r="N16" s="59" t="s">
        <v>141</v>
      </c>
      <c r="O16" s="59"/>
      <c r="P16" s="59" t="s">
        <v>27</v>
      </c>
      <c r="Q16" s="59"/>
      <c r="R16" s="59"/>
      <c r="S16" s="59" t="s">
        <v>34</v>
      </c>
      <c r="T16" s="60" t="s">
        <v>53</v>
      </c>
      <c r="U16" s="60" t="s">
        <v>52</v>
      </c>
      <c r="V16" s="53" t="s">
        <v>152</v>
      </c>
      <c r="W16" s="53" t="s">
        <v>4</v>
      </c>
      <c r="X16" s="53" t="s">
        <v>1</v>
      </c>
      <c r="Y16" s="53"/>
      <c r="Z16" s="53"/>
      <c r="AA16" s="53"/>
    </row>
    <row r="17" spans="1:27" ht="102">
      <c r="A17" s="56">
        <v>3190</v>
      </c>
      <c r="B17" s="58" t="s">
        <v>59</v>
      </c>
      <c r="C17" s="58" t="s">
        <v>175</v>
      </c>
      <c r="D17" s="59" t="s">
        <v>139</v>
      </c>
      <c r="E17" s="59">
        <v>25</v>
      </c>
      <c r="F17" s="59" t="s">
        <v>128</v>
      </c>
      <c r="G17" s="58" t="s">
        <v>77</v>
      </c>
      <c r="H17" s="58" t="s">
        <v>30</v>
      </c>
      <c r="I17" s="59">
        <v>25</v>
      </c>
      <c r="J17" s="59" t="s">
        <v>128</v>
      </c>
      <c r="K17" s="58" t="s">
        <v>77</v>
      </c>
      <c r="L17" s="59" t="s">
        <v>139</v>
      </c>
      <c r="M17" s="58" t="s">
        <v>33</v>
      </c>
      <c r="N17" s="59" t="s">
        <v>141</v>
      </c>
      <c r="O17" s="59"/>
      <c r="P17" s="59" t="s">
        <v>27</v>
      </c>
      <c r="Q17" s="59"/>
      <c r="R17" s="59"/>
      <c r="S17" s="59" t="s">
        <v>34</v>
      </c>
      <c r="T17" s="60" t="s">
        <v>29</v>
      </c>
      <c r="U17" s="60" t="s">
        <v>7</v>
      </c>
      <c r="V17" s="53" t="s">
        <v>152</v>
      </c>
      <c r="W17" s="53" t="s">
        <v>4</v>
      </c>
      <c r="X17" s="53" t="s">
        <v>1</v>
      </c>
      <c r="Y17" s="53"/>
      <c r="Z17" s="53"/>
      <c r="AA17" s="53"/>
    </row>
    <row r="18" spans="1:27" ht="102">
      <c r="A18" s="56">
        <v>3192</v>
      </c>
      <c r="B18" s="58" t="s">
        <v>59</v>
      </c>
      <c r="C18" s="58" t="s">
        <v>175</v>
      </c>
      <c r="D18" s="59" t="s">
        <v>56</v>
      </c>
      <c r="E18" s="59">
        <v>28</v>
      </c>
      <c r="F18" s="59" t="s">
        <v>137</v>
      </c>
      <c r="G18" s="58" t="s">
        <v>77</v>
      </c>
      <c r="H18" s="58" t="s">
        <v>30</v>
      </c>
      <c r="I18" s="59">
        <v>28</v>
      </c>
      <c r="J18" s="59" t="s">
        <v>137</v>
      </c>
      <c r="K18" s="58" t="s">
        <v>77</v>
      </c>
      <c r="L18" s="59" t="s">
        <v>56</v>
      </c>
      <c r="M18" s="58" t="s">
        <v>33</v>
      </c>
      <c r="N18" s="59" t="s">
        <v>141</v>
      </c>
      <c r="O18" s="59"/>
      <c r="P18" s="59" t="s">
        <v>27</v>
      </c>
      <c r="Q18" s="59"/>
      <c r="R18" s="59"/>
      <c r="S18" s="59" t="s">
        <v>34</v>
      </c>
      <c r="T18" s="60" t="s">
        <v>29</v>
      </c>
      <c r="U18" s="60" t="s">
        <v>55</v>
      </c>
      <c r="V18" s="53" t="s">
        <v>152</v>
      </c>
      <c r="W18" s="53" t="s">
        <v>4</v>
      </c>
      <c r="X18" s="53" t="s">
        <v>1</v>
      </c>
      <c r="Y18" s="53"/>
      <c r="Z18" s="53"/>
      <c r="AA18" s="53"/>
    </row>
    <row r="19" spans="1:27" ht="63.75">
      <c r="A19" s="56">
        <v>3229</v>
      </c>
      <c r="B19" s="58" t="s">
        <v>59</v>
      </c>
      <c r="C19" s="58" t="s">
        <v>175</v>
      </c>
      <c r="D19" s="59" t="s">
        <v>176</v>
      </c>
      <c r="E19" s="59">
        <v>140</v>
      </c>
      <c r="F19" s="59" t="s">
        <v>148</v>
      </c>
      <c r="G19" s="58" t="s">
        <v>77</v>
      </c>
      <c r="H19" s="58" t="s">
        <v>30</v>
      </c>
      <c r="I19" s="59">
        <v>140</v>
      </c>
      <c r="J19" s="59" t="s">
        <v>148</v>
      </c>
      <c r="K19" s="58" t="s">
        <v>77</v>
      </c>
      <c r="L19" s="59" t="s">
        <v>176</v>
      </c>
      <c r="M19" s="58" t="s">
        <v>33</v>
      </c>
      <c r="N19" s="59" t="s">
        <v>141</v>
      </c>
      <c r="O19" s="59"/>
      <c r="P19" s="59" t="s">
        <v>27</v>
      </c>
      <c r="Q19" s="59"/>
      <c r="R19" s="59"/>
      <c r="S19" s="59" t="s">
        <v>34</v>
      </c>
      <c r="T19" s="60" t="s">
        <v>191</v>
      </c>
      <c r="U19" s="60" t="s">
        <v>192</v>
      </c>
      <c r="V19" s="53"/>
      <c r="W19" s="53" t="s">
        <v>190</v>
      </c>
      <c r="X19" s="53"/>
      <c r="Y19" s="53"/>
      <c r="Z19" s="53"/>
      <c r="AA19" s="53"/>
    </row>
    <row r="20" spans="1:27" ht="76.5">
      <c r="A20" s="56">
        <v>3267</v>
      </c>
      <c r="B20" s="58" t="s">
        <v>60</v>
      </c>
      <c r="C20" s="58" t="s">
        <v>177</v>
      </c>
      <c r="D20" s="59" t="s">
        <v>120</v>
      </c>
      <c r="E20" s="59">
        <v>252</v>
      </c>
      <c r="F20" s="59" t="s">
        <v>136</v>
      </c>
      <c r="G20" s="58" t="s">
        <v>32</v>
      </c>
      <c r="H20" s="58" t="s">
        <v>31</v>
      </c>
      <c r="I20" s="59">
        <v>252</v>
      </c>
      <c r="J20" s="59" t="s">
        <v>136</v>
      </c>
      <c r="K20" s="58" t="s">
        <v>32</v>
      </c>
      <c r="L20" s="59" t="s">
        <v>120</v>
      </c>
      <c r="M20" s="58" t="s">
        <v>33</v>
      </c>
      <c r="N20" s="59" t="s">
        <v>141</v>
      </c>
      <c r="O20" s="59"/>
      <c r="P20" s="59" t="s">
        <v>27</v>
      </c>
      <c r="Q20" s="59"/>
      <c r="R20" s="59"/>
      <c r="S20" s="59" t="s">
        <v>34</v>
      </c>
      <c r="T20" s="60" t="s">
        <v>161</v>
      </c>
      <c r="U20" s="60" t="s">
        <v>18</v>
      </c>
      <c r="V20" s="53"/>
      <c r="W20" s="53" t="s">
        <v>186</v>
      </c>
      <c r="X20" s="53"/>
      <c r="Y20" s="53"/>
      <c r="Z20" s="53"/>
      <c r="AA20" s="53"/>
    </row>
    <row r="21" spans="1:27" ht="89.25">
      <c r="A21" s="56">
        <v>3268</v>
      </c>
      <c r="B21" s="58" t="s">
        <v>60</v>
      </c>
      <c r="C21" s="58" t="s">
        <v>177</v>
      </c>
      <c r="D21" s="59" t="s">
        <v>121</v>
      </c>
      <c r="E21" s="59">
        <v>252</v>
      </c>
      <c r="F21" s="59" t="s">
        <v>137</v>
      </c>
      <c r="G21" s="58" t="s">
        <v>32</v>
      </c>
      <c r="H21" s="58" t="s">
        <v>31</v>
      </c>
      <c r="I21" s="59">
        <v>252</v>
      </c>
      <c r="J21" s="59" t="s">
        <v>137</v>
      </c>
      <c r="K21" s="58" t="s">
        <v>32</v>
      </c>
      <c r="L21" s="59" t="s">
        <v>121</v>
      </c>
      <c r="M21" s="58" t="s">
        <v>33</v>
      </c>
      <c r="N21" s="59" t="s">
        <v>141</v>
      </c>
      <c r="O21" s="59"/>
      <c r="P21" s="59" t="s">
        <v>27</v>
      </c>
      <c r="Q21" s="59"/>
      <c r="R21" s="59"/>
      <c r="S21" s="59" t="s">
        <v>34</v>
      </c>
      <c r="T21" s="60" t="s">
        <v>19</v>
      </c>
      <c r="U21" s="60" t="s">
        <v>20</v>
      </c>
      <c r="V21" s="53"/>
      <c r="W21" s="53" t="s">
        <v>188</v>
      </c>
      <c r="X21" s="53"/>
      <c r="Y21" s="53"/>
      <c r="Z21" s="53"/>
      <c r="AA21" s="53"/>
    </row>
    <row r="22" spans="1:27" ht="76.5">
      <c r="A22" s="56">
        <v>3269</v>
      </c>
      <c r="B22" s="58" t="s">
        <v>60</v>
      </c>
      <c r="C22" s="58" t="s">
        <v>177</v>
      </c>
      <c r="D22" s="59" t="s">
        <v>171</v>
      </c>
      <c r="E22" s="59">
        <v>254</v>
      </c>
      <c r="F22" s="59" t="s">
        <v>149</v>
      </c>
      <c r="G22" s="58" t="s">
        <v>32</v>
      </c>
      <c r="H22" s="58" t="s">
        <v>31</v>
      </c>
      <c r="I22" s="59">
        <v>254</v>
      </c>
      <c r="J22" s="59" t="s">
        <v>149</v>
      </c>
      <c r="K22" s="58" t="s">
        <v>32</v>
      </c>
      <c r="L22" s="59" t="s">
        <v>171</v>
      </c>
      <c r="M22" s="58" t="s">
        <v>33</v>
      </c>
      <c r="N22" s="59" t="s">
        <v>141</v>
      </c>
      <c r="O22" s="59"/>
      <c r="P22" s="59" t="s">
        <v>27</v>
      </c>
      <c r="Q22" s="59"/>
      <c r="R22" s="59"/>
      <c r="S22" s="59" t="s">
        <v>34</v>
      </c>
      <c r="T22" s="60" t="s">
        <v>21</v>
      </c>
      <c r="U22" s="60" t="s">
        <v>20</v>
      </c>
      <c r="V22" s="53"/>
      <c r="W22" s="53" t="s">
        <v>189</v>
      </c>
      <c r="X22" s="53"/>
      <c r="Y22" s="53"/>
      <c r="Z22" s="53"/>
      <c r="AA22" s="53"/>
    </row>
    <row r="23" spans="1:27" ht="63.75">
      <c r="A23" s="56">
        <v>3270</v>
      </c>
      <c r="B23" s="58" t="s">
        <v>60</v>
      </c>
      <c r="C23" s="58" t="s">
        <v>177</v>
      </c>
      <c r="D23" s="59" t="s">
        <v>171</v>
      </c>
      <c r="E23" s="59">
        <v>254</v>
      </c>
      <c r="F23" s="59"/>
      <c r="G23" s="58" t="s">
        <v>32</v>
      </c>
      <c r="H23" s="58" t="s">
        <v>31</v>
      </c>
      <c r="I23" s="59">
        <v>254</v>
      </c>
      <c r="J23" s="59"/>
      <c r="K23" s="58" t="s">
        <v>32</v>
      </c>
      <c r="L23" s="59" t="s">
        <v>171</v>
      </c>
      <c r="M23" s="58" t="s">
        <v>33</v>
      </c>
      <c r="N23" s="59" t="s">
        <v>141</v>
      </c>
      <c r="O23" s="59"/>
      <c r="P23" s="59" t="s">
        <v>27</v>
      </c>
      <c r="Q23" s="59"/>
      <c r="R23" s="59"/>
      <c r="S23" s="59" t="s">
        <v>34</v>
      </c>
      <c r="T23" s="60" t="s">
        <v>8</v>
      </c>
      <c r="U23" s="60"/>
      <c r="V23" s="53" t="s">
        <v>155</v>
      </c>
      <c r="W23" s="53" t="s">
        <v>9</v>
      </c>
      <c r="X23" s="53" t="s">
        <v>1</v>
      </c>
      <c r="Y23" s="53"/>
      <c r="Z23" s="53"/>
      <c r="AA23" s="53"/>
    </row>
    <row r="24" spans="1:27" ht="140.25">
      <c r="A24" s="56">
        <v>3271</v>
      </c>
      <c r="B24" s="58" t="s">
        <v>60</v>
      </c>
      <c r="C24" s="58" t="s">
        <v>177</v>
      </c>
      <c r="D24" s="59" t="s">
        <v>122</v>
      </c>
      <c r="E24" s="59">
        <v>253</v>
      </c>
      <c r="F24" s="59" t="s">
        <v>57</v>
      </c>
      <c r="G24" s="58" t="s">
        <v>32</v>
      </c>
      <c r="H24" s="58" t="s">
        <v>31</v>
      </c>
      <c r="I24" s="59">
        <v>253</v>
      </c>
      <c r="J24" s="59" t="s">
        <v>57</v>
      </c>
      <c r="K24" s="58" t="s">
        <v>32</v>
      </c>
      <c r="L24" s="59" t="s">
        <v>122</v>
      </c>
      <c r="M24" s="58" t="s">
        <v>33</v>
      </c>
      <c r="N24" s="59" t="s">
        <v>141</v>
      </c>
      <c r="O24" s="59"/>
      <c r="P24" s="59" t="s">
        <v>27</v>
      </c>
      <c r="Q24" s="59"/>
      <c r="R24" s="59"/>
      <c r="S24" s="59" t="s">
        <v>34</v>
      </c>
      <c r="T24" s="60" t="s">
        <v>10</v>
      </c>
      <c r="U24" s="60" t="s">
        <v>144</v>
      </c>
      <c r="V24" s="53" t="s">
        <v>156</v>
      </c>
      <c r="W24" s="53" t="s">
        <v>11</v>
      </c>
      <c r="X24" s="53" t="s">
        <v>1</v>
      </c>
      <c r="Y24" s="53"/>
      <c r="Z24" s="53"/>
      <c r="AA24" s="53"/>
    </row>
    <row r="25" spans="1:27" ht="114.75">
      <c r="A25" s="56">
        <v>3272</v>
      </c>
      <c r="B25" s="58" t="s">
        <v>60</v>
      </c>
      <c r="C25" s="58" t="s">
        <v>177</v>
      </c>
      <c r="D25" s="59" t="s">
        <v>123</v>
      </c>
      <c r="E25" s="59">
        <v>253</v>
      </c>
      <c r="F25" s="59" t="s">
        <v>134</v>
      </c>
      <c r="G25" s="58" t="s">
        <v>32</v>
      </c>
      <c r="H25" s="58" t="s">
        <v>31</v>
      </c>
      <c r="I25" s="59">
        <v>253</v>
      </c>
      <c r="J25" s="59" t="s">
        <v>134</v>
      </c>
      <c r="K25" s="58" t="s">
        <v>32</v>
      </c>
      <c r="L25" s="59" t="s">
        <v>123</v>
      </c>
      <c r="M25" s="58" t="s">
        <v>33</v>
      </c>
      <c r="N25" s="59" t="s">
        <v>141</v>
      </c>
      <c r="O25" s="59"/>
      <c r="P25" s="59" t="s">
        <v>27</v>
      </c>
      <c r="Q25" s="59"/>
      <c r="R25" s="59"/>
      <c r="S25" s="59" t="s">
        <v>34</v>
      </c>
      <c r="T25" s="60" t="s">
        <v>162</v>
      </c>
      <c r="U25" s="60" t="s">
        <v>144</v>
      </c>
      <c r="V25" s="53"/>
      <c r="W25" s="53" t="s">
        <v>184</v>
      </c>
      <c r="X25" s="53"/>
      <c r="Y25" s="53"/>
      <c r="Z25" s="53"/>
      <c r="AA25" s="53"/>
    </row>
    <row r="26" spans="1:27" ht="76.5">
      <c r="A26" s="56">
        <v>3273</v>
      </c>
      <c r="B26" s="58" t="s">
        <v>60</v>
      </c>
      <c r="C26" s="58" t="s">
        <v>177</v>
      </c>
      <c r="D26" s="59" t="s">
        <v>178</v>
      </c>
      <c r="E26" s="59">
        <v>253</v>
      </c>
      <c r="F26" s="59" t="s">
        <v>125</v>
      </c>
      <c r="G26" s="58" t="s">
        <v>32</v>
      </c>
      <c r="H26" s="58" t="s">
        <v>31</v>
      </c>
      <c r="I26" s="59">
        <v>253</v>
      </c>
      <c r="J26" s="59" t="s">
        <v>125</v>
      </c>
      <c r="K26" s="58" t="s">
        <v>32</v>
      </c>
      <c r="L26" s="59" t="s">
        <v>178</v>
      </c>
      <c r="M26" s="58" t="s">
        <v>33</v>
      </c>
      <c r="N26" s="59" t="s">
        <v>141</v>
      </c>
      <c r="O26" s="59"/>
      <c r="P26" s="59" t="s">
        <v>27</v>
      </c>
      <c r="Q26" s="59"/>
      <c r="R26" s="59"/>
      <c r="S26" s="59" t="s">
        <v>34</v>
      </c>
      <c r="T26" s="60" t="s">
        <v>163</v>
      </c>
      <c r="U26" s="60" t="s">
        <v>179</v>
      </c>
      <c r="V26" s="53"/>
      <c r="W26" s="53" t="s">
        <v>184</v>
      </c>
      <c r="X26" s="53"/>
      <c r="Y26" s="53"/>
      <c r="Z26" s="53"/>
      <c r="AA26" s="53"/>
    </row>
    <row r="27" spans="1:27" ht="191.25">
      <c r="A27" s="56">
        <v>3274</v>
      </c>
      <c r="B27" s="58" t="s">
        <v>60</v>
      </c>
      <c r="C27" s="58" t="s">
        <v>177</v>
      </c>
      <c r="D27" s="59" t="s">
        <v>127</v>
      </c>
      <c r="E27" s="59">
        <v>256</v>
      </c>
      <c r="F27" s="59" t="s">
        <v>147</v>
      </c>
      <c r="G27" s="58" t="s">
        <v>32</v>
      </c>
      <c r="H27" s="58" t="s">
        <v>31</v>
      </c>
      <c r="I27" s="59">
        <v>256</v>
      </c>
      <c r="J27" s="59" t="s">
        <v>147</v>
      </c>
      <c r="K27" s="58" t="s">
        <v>32</v>
      </c>
      <c r="L27" s="59" t="s">
        <v>127</v>
      </c>
      <c r="M27" s="58" t="s">
        <v>33</v>
      </c>
      <c r="N27" s="59" t="s">
        <v>141</v>
      </c>
      <c r="O27" s="59"/>
      <c r="P27" s="59" t="s">
        <v>27</v>
      </c>
      <c r="Q27" s="59"/>
      <c r="R27" s="59"/>
      <c r="S27" s="59" t="s">
        <v>34</v>
      </c>
      <c r="T27" s="60" t="s">
        <v>22</v>
      </c>
      <c r="U27" s="60" t="s">
        <v>144</v>
      </c>
      <c r="V27" s="53"/>
      <c r="W27" s="53" t="s">
        <v>189</v>
      </c>
      <c r="X27" s="53"/>
      <c r="Y27" s="53"/>
      <c r="Z27" s="53"/>
      <c r="AA27" s="53"/>
    </row>
    <row r="28" spans="1:27" ht="140.25">
      <c r="A28" s="56">
        <v>3413</v>
      </c>
      <c r="B28" s="58" t="s">
        <v>67</v>
      </c>
      <c r="C28" s="58" t="s">
        <v>36</v>
      </c>
      <c r="D28" s="59" t="s">
        <v>143</v>
      </c>
      <c r="E28" s="59" t="s">
        <v>118</v>
      </c>
      <c r="F28" s="59" t="s">
        <v>28</v>
      </c>
      <c r="G28" s="58" t="s">
        <v>77</v>
      </c>
      <c r="H28" s="58" t="s">
        <v>54</v>
      </c>
      <c r="I28" s="59" t="s">
        <v>118</v>
      </c>
      <c r="J28" s="59" t="s">
        <v>28</v>
      </c>
      <c r="K28" s="58" t="s">
        <v>77</v>
      </c>
      <c r="L28" s="59" t="s">
        <v>143</v>
      </c>
      <c r="M28" s="58" t="s">
        <v>33</v>
      </c>
      <c r="N28" s="59" t="s">
        <v>141</v>
      </c>
      <c r="O28" s="59"/>
      <c r="P28" s="59" t="s">
        <v>27</v>
      </c>
      <c r="Q28" s="59"/>
      <c r="R28" s="59"/>
      <c r="S28" s="59" t="s">
        <v>34</v>
      </c>
      <c r="T28" s="64" t="s">
        <v>157</v>
      </c>
      <c r="U28" s="64" t="s">
        <v>158</v>
      </c>
      <c r="V28" s="53" t="s">
        <v>156</v>
      </c>
      <c r="W28" s="53" t="s">
        <v>14</v>
      </c>
      <c r="X28" s="53" t="s">
        <v>1</v>
      </c>
      <c r="Y28" s="53"/>
      <c r="Z28" s="53"/>
      <c r="AA28" s="53"/>
    </row>
  </sheetData>
  <sheetProtection/>
  <autoFilter ref="A1:AB28"/>
  <conditionalFormatting sqref="A1:AB1">
    <cfRule type="expression" priority="1" dxfId="1" stopIfTrue="1">
      <formula>AND($S1="Closed",$Y1="Done")</formula>
    </cfRule>
    <cfRule type="expression" priority="2" dxfId="0" stopIfTrue="1">
      <formula>$S1="Closed"</formula>
    </cfRule>
  </conditionalFormatting>
  <conditionalFormatting sqref="A2:AA28">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A13" sqref="A1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29" customFormat="1" ht="23.25">
      <c r="A1" s="29" t="s">
        <v>111</v>
      </c>
    </row>
    <row r="3" s="30" customFormat="1" ht="18">
      <c r="A3" s="30" t="s">
        <v>87</v>
      </c>
    </row>
    <row r="4" spans="2:9" ht="12.75">
      <c r="B4" t="s">
        <v>89</v>
      </c>
      <c r="C4" t="s">
        <v>90</v>
      </c>
      <c r="D4">
        <f>COUNTIF(Comments!$N$2:$N$28,B4)</f>
        <v>27</v>
      </c>
      <c r="E4" s="46">
        <f>SUMPRODUCT((Comments!$N$2:$N$28=B4)*(Comments!$S$2:$S$28="Closed"))</f>
        <v>0</v>
      </c>
      <c r="F4">
        <f aca="true" t="shared" si="0" ref="F4:F11">D4-E4</f>
        <v>27</v>
      </c>
      <c r="G4" t="s">
        <v>23</v>
      </c>
      <c r="H4" s="46">
        <f>SUMPRODUCT((Comments!$N$2:$N$28=B4)*(Comments!$V$2:$V$28="Accept"))+SUMPRODUCT((Comments!$N$2:$N$28=B4)*(Comments!$V$2:$V$28="Counter"))+SUMPRODUCT((Comments!$N$2:$N$28=B4)*(Comments!$V$2:$V$28="Reject"))</f>
        <v>14</v>
      </c>
      <c r="I4" s="63">
        <f aca="true" t="shared" si="1" ref="I4:I11">D4-H4</f>
        <v>13</v>
      </c>
    </row>
    <row r="5" spans="2:9" ht="12.75">
      <c r="B5" t="s">
        <v>199</v>
      </c>
      <c r="C5" t="s">
        <v>200</v>
      </c>
      <c r="D5">
        <f>COUNTIF(Comments!$N$2:$N$28,B5)</f>
        <v>0</v>
      </c>
      <c r="E5" s="46">
        <f>SUMPRODUCT((Comments!$N$2:$N$28=B5)*(Comments!$S$2:$S$28="Closed"))</f>
        <v>0</v>
      </c>
      <c r="F5">
        <f t="shared" si="0"/>
        <v>0</v>
      </c>
      <c r="H5" s="46">
        <f>SUMPRODUCT((Comments!$N$2:$N$28=B5)*(Comments!$V$2:$V$28="Accept"))+SUMPRODUCT((Comments!$N$2:$N$28=B5)*(Comments!$V$2:$V$28="Counter"))+SUMPRODUCT((Comments!$N$2:$N$28=B5)*(Comments!$V$2:$V$28="Reject"))</f>
        <v>0</v>
      </c>
      <c r="I5" s="63">
        <f t="shared" si="1"/>
        <v>0</v>
      </c>
    </row>
    <row r="6" spans="2:9" ht="12.75">
      <c r="B6" t="s">
        <v>201</v>
      </c>
      <c r="C6" t="s">
        <v>88</v>
      </c>
      <c r="D6">
        <f>COUNTIF(Comments!$N$2:$N$28,B6)</f>
        <v>0</v>
      </c>
      <c r="E6" s="46">
        <f>SUMPRODUCT((Comments!$N$2:$N$28=B6)*(Comments!$S$2:$S$28="Closed"))</f>
        <v>0</v>
      </c>
      <c r="F6">
        <f t="shared" si="0"/>
        <v>0</v>
      </c>
      <c r="G6" t="s">
        <v>24</v>
      </c>
      <c r="H6" s="46">
        <f>SUMPRODUCT((Comments!$N$2:$N$28=B6)*(Comments!$V$2:$V$28="Accept"))+SUMPRODUCT((Comments!$N$2:$N$28=B6)*(Comments!$V$2:$V$28="Counter"))+SUMPRODUCT((Comments!$N$2:$N$28=B6)*(Comments!$V$2:$V$28="Reject"))</f>
        <v>0</v>
      </c>
      <c r="I6" s="63">
        <f t="shared" si="1"/>
        <v>0</v>
      </c>
    </row>
    <row r="7" spans="2:9" ht="12.75">
      <c r="B7" t="s">
        <v>91</v>
      </c>
      <c r="D7">
        <f>COUNTIF(Comments!$N$2:$N$28,B7)</f>
        <v>0</v>
      </c>
      <c r="E7" s="46">
        <f>SUMPRODUCT((Comments!$N$2:$N$28=B7)*(Comments!$S$2:$S$28="Closed"))</f>
        <v>0</v>
      </c>
      <c r="F7">
        <f t="shared" si="0"/>
        <v>0</v>
      </c>
      <c r="H7" s="46">
        <f>SUMPRODUCT((Comments!$N$2:$N$28=B7)*(Comments!$V$2:$V$28="Accept"))+SUMPRODUCT((Comments!$N$2:$N$28=B7)*(Comments!$V$2:$V$28="Counter"))+SUMPRODUCT((Comments!$N$2:$N$28=B7)*(Comments!$V$2:$V$28="Reject"))</f>
        <v>0</v>
      </c>
      <c r="I7" s="63">
        <f t="shared" si="1"/>
        <v>0</v>
      </c>
    </row>
    <row r="8" spans="2:9" ht="12.75">
      <c r="B8" t="s">
        <v>61</v>
      </c>
      <c r="C8" t="s">
        <v>62</v>
      </c>
      <c r="D8">
        <f>COUNTIF(Comments!$N$2:$N$28,B8)</f>
        <v>0</v>
      </c>
      <c r="E8" s="46">
        <f>SUMPRODUCT((Comments!$N$2:$N$28=B8)*(Comments!$S$2:$S$28="Closed"))</f>
        <v>0</v>
      </c>
      <c r="F8">
        <f t="shared" si="0"/>
        <v>0</v>
      </c>
      <c r="G8" t="s">
        <v>26</v>
      </c>
      <c r="H8" s="46">
        <f>SUMPRODUCT((Comments!$N$2:$N$28=B8)*(Comments!$V$2:$V$28="Accept"))+SUMPRODUCT((Comments!$N$2:$N$28=B8)*(Comments!$V$2:$V$28="Counter"))+SUMPRODUCT((Comments!$N$2:$N$28=B8)*(Comments!$V$2:$V$28="Reject"))</f>
        <v>0</v>
      </c>
      <c r="I8" s="63">
        <f t="shared" si="1"/>
        <v>0</v>
      </c>
    </row>
    <row r="9" spans="2:9" ht="12.75">
      <c r="B9" t="s">
        <v>92</v>
      </c>
      <c r="C9" t="s">
        <v>93</v>
      </c>
      <c r="D9">
        <f>COUNTIF(Comments!$N$2:$N$28,B9)</f>
        <v>0</v>
      </c>
      <c r="E9" s="46">
        <f>SUMPRODUCT((Comments!$N$2:$N$28=B9)*(Comments!$S$2:$S$28="Closed"))</f>
        <v>0</v>
      </c>
      <c r="F9">
        <f t="shared" si="0"/>
        <v>0</v>
      </c>
      <c r="G9" t="s">
        <v>25</v>
      </c>
      <c r="H9" s="46">
        <f>SUMPRODUCT((Comments!$N$2:$N$28=B9)*(Comments!$V$2:$V$28="Accept"))+SUMPRODUCT((Comments!$N$2:$N$28=B9)*(Comments!$V$2:$V$28="Counter"))+SUMPRODUCT((Comments!$N$2:$N$28=B9)*(Comments!$V$2:$V$28="Reject"))</f>
        <v>0</v>
      </c>
      <c r="I9" s="63">
        <f t="shared" si="1"/>
        <v>0</v>
      </c>
    </row>
    <row r="10" spans="2:9" ht="12.75">
      <c r="B10" t="s">
        <v>159</v>
      </c>
      <c r="C10" t="s">
        <v>160</v>
      </c>
      <c r="D10">
        <f>COUNTIF(Comments!$N$2:$N$28,B10)</f>
        <v>0</v>
      </c>
      <c r="E10" s="46">
        <f>SUMPRODUCT((Comments!$N$2:$N$28=B10)*(Comments!$S$2:$S$28="Closed"))</f>
        <v>0</v>
      </c>
      <c r="F10">
        <f>D10-E10</f>
        <v>0</v>
      </c>
      <c r="H10" s="46">
        <f>SUMPRODUCT((Comments!$N$2:$N$28=B10)*(Comments!$V$2:$V$28="Accept"))+SUMPRODUCT((Comments!$N$2:$N$28=B10)*(Comments!$V$2:$V$28="Counter"))+SUMPRODUCT((Comments!$N$2:$N$28=B10)*(Comments!$V$2:$V$28="Reject"))</f>
        <v>0</v>
      </c>
      <c r="I10" s="63">
        <f t="shared" si="1"/>
        <v>0</v>
      </c>
    </row>
    <row r="11" spans="2:9" ht="12.75">
      <c r="B11" t="s">
        <v>63</v>
      </c>
      <c r="C11" t="s">
        <v>64</v>
      </c>
      <c r="D11">
        <f>COUNTIF(Comments!$N$2:$N$28,B11)</f>
        <v>0</v>
      </c>
      <c r="E11" s="46">
        <f>SUMPRODUCT((Comments!$N$2:$N$28=B11)*(Comments!$S$2:$S$28="Closed"))</f>
        <v>0</v>
      </c>
      <c r="F11">
        <f t="shared" si="0"/>
        <v>0</v>
      </c>
      <c r="H11" s="46">
        <f>SUMPRODUCT((Comments!$N$2:$N$28=B11)*(Comments!$V$2:$V$28="Accept"))+SUMPRODUCT((Comments!$N$2:$N$28=B11)*(Comments!$V$2:$V$28="Counter"))+SUMPRODUCT((Comments!$N$2:$N$28=B11)*(Comments!$V$2:$V$28="Reject"))</f>
        <v>0</v>
      </c>
      <c r="I11" s="63">
        <f t="shared" si="1"/>
        <v>0</v>
      </c>
    </row>
    <row r="12" spans="4:9" ht="12.75">
      <c r="D12">
        <f>SUM(D4:D11)</f>
        <v>27</v>
      </c>
      <c r="E12">
        <f>SUM(E4:E11)</f>
        <v>0</v>
      </c>
      <c r="F12">
        <f>SUM(F4:F11)</f>
        <v>27</v>
      </c>
      <c r="H12">
        <f>SUM(H4:H11)</f>
        <v>14</v>
      </c>
      <c r="I12">
        <f>SUM(I4:I11)</f>
        <v>13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29" t="s">
        <v>110</v>
      </c>
    </row>
    <row r="2" ht="12.75">
      <c r="I2" s="36"/>
    </row>
    <row r="3" ht="13.5" thickBot="1"/>
    <row r="4" spans="2:6" ht="14.25" thickBot="1" thickTop="1">
      <c r="B4" s="18" t="s">
        <v>198</v>
      </c>
      <c r="C4" s="19" t="s">
        <v>202</v>
      </c>
      <c r="D4" s="19" t="s">
        <v>105</v>
      </c>
      <c r="E4" s="19" t="s">
        <v>106</v>
      </c>
      <c r="F4" s="20" t="s">
        <v>203</v>
      </c>
    </row>
    <row r="5" spans="2:6" ht="13.5" thickTop="1">
      <c r="B5" s="21" t="s">
        <v>68</v>
      </c>
      <c r="C5" s="22">
        <f>C6+C7</f>
        <v>27</v>
      </c>
      <c r="D5" s="22">
        <f>D6+D7</f>
        <v>27</v>
      </c>
      <c r="E5" s="22">
        <f>E6+E7</f>
        <v>0</v>
      </c>
      <c r="F5" s="23">
        <f aca="true" t="shared" si="0" ref="F5:F12">E5/C5</f>
        <v>0</v>
      </c>
    </row>
    <row r="6" spans="2:6" ht="12.75">
      <c r="B6" s="21" t="s">
        <v>84</v>
      </c>
      <c r="C6" s="22">
        <f>COUNTIF(Comments!$K$2:$K$28,"E")</f>
        <v>1</v>
      </c>
      <c r="D6" s="27">
        <f>SUMPRODUCT((Comments!$K$2:$K$28="E")*(Comments!$S$2:$S$28="Open"))</f>
        <v>1</v>
      </c>
      <c r="E6" s="27">
        <f>SUMPRODUCT((Comments!$K$2:$K$28="E")*(Comments!$S$2:$S$28="Closed"))</f>
        <v>0</v>
      </c>
      <c r="F6" s="23">
        <f t="shared" si="0"/>
        <v>0</v>
      </c>
    </row>
    <row r="7" spans="2:6" ht="13.5" thickBot="1">
      <c r="B7" s="24" t="s">
        <v>85</v>
      </c>
      <c r="C7" s="22">
        <f>COUNTIF(Comments!$K$2:$K$28,"T")</f>
        <v>26</v>
      </c>
      <c r="D7" s="28">
        <f>SUMPRODUCT((Comments!$K$2:$K$28="T")*(Comments!$S$2:$S$28="Open"))</f>
        <v>26</v>
      </c>
      <c r="E7" s="28">
        <f>SUMPRODUCT((Comments!$K$2:$K$28="T")*(Comments!$S$2:$S$28="Closed"))</f>
        <v>0</v>
      </c>
      <c r="F7" s="26">
        <f t="shared" si="0"/>
        <v>0</v>
      </c>
    </row>
    <row r="8" spans="2:6" ht="13.5" thickTop="1">
      <c r="B8" s="21" t="s">
        <v>68</v>
      </c>
      <c r="C8" s="32">
        <f>SUM(C9:C12)</f>
        <v>27</v>
      </c>
      <c r="D8" s="32">
        <f>SUM(D9:D12)</f>
        <v>27</v>
      </c>
      <c r="E8" s="32">
        <f>SUM(E9:E12)</f>
        <v>0</v>
      </c>
      <c r="F8" s="35">
        <f t="shared" si="0"/>
        <v>0</v>
      </c>
    </row>
    <row r="9" spans="2:6" ht="12.75">
      <c r="B9" s="33" t="s">
        <v>70</v>
      </c>
      <c r="C9" s="22">
        <f>COUNTIF(Comments!$M$2:$M$28,"General")</f>
        <v>0</v>
      </c>
      <c r="D9" s="46">
        <f>SUMPRODUCT((Comments!$M$2:$M$28="General")*(Comments!$S$2:$S$28="Open"))</f>
        <v>0</v>
      </c>
      <c r="E9" s="46">
        <f>SUMPRODUCT((Comments!$M$2:$M$28="General")*(Comments!$S$2:$S$28="Closed"))</f>
        <v>0</v>
      </c>
      <c r="F9" s="23" t="e">
        <f t="shared" si="0"/>
        <v>#DIV/0!</v>
      </c>
    </row>
    <row r="10" spans="2:6" ht="12.75">
      <c r="B10" s="33" t="s">
        <v>71</v>
      </c>
      <c r="C10" s="22">
        <f>COUNTIF(Comments!$M$2:$M$28,"MAC")</f>
        <v>27</v>
      </c>
      <c r="D10" s="27">
        <f>SUMPRODUCT((Comments!$M$2:$M$28="MAC")*(Comments!$S$2:$S$28="Open"))</f>
        <v>27</v>
      </c>
      <c r="E10" s="27">
        <f>SUMPRODUCT((Comments!$M$2:$M$28="MAC")*(Comments!$S$2:$S$28="Closed"))</f>
        <v>0</v>
      </c>
      <c r="F10" s="23">
        <f t="shared" si="0"/>
        <v>0</v>
      </c>
    </row>
    <row r="11" spans="2:6" ht="12.75">
      <c r="B11" s="33" t="s">
        <v>114</v>
      </c>
      <c r="C11" s="22">
        <f>COUNTIF(Comments!$M$2:$M$28,"RFI")</f>
        <v>0</v>
      </c>
      <c r="D11" s="27">
        <f>SUMPRODUCT((Comments!$M$2:$M$28="RFI")*(Comments!$S$2:$S$28="Open"))</f>
        <v>0</v>
      </c>
      <c r="E11" s="27">
        <f>SUMPRODUCT((Comments!$M$2:$M$28="RFI")*(Comments!$S$2:$S$28="Closed"))</f>
        <v>0</v>
      </c>
      <c r="F11" s="23" t="e">
        <f t="shared" si="0"/>
        <v>#DIV/0!</v>
      </c>
    </row>
    <row r="12" spans="2:6" ht="13.5" thickBot="1">
      <c r="B12" s="34" t="s">
        <v>115</v>
      </c>
      <c r="C12" s="25">
        <f>COUNTIF(Comments!$M$2:$M$28,"Security")</f>
        <v>0</v>
      </c>
      <c r="D12" s="28">
        <f>SUMPRODUCT((Comments!$M$2:$M$28="Security")*(Comments!$S$2:$S$28="Open"))</f>
        <v>0</v>
      </c>
      <c r="E12" s="28">
        <f>SUMPRODUCT((Comments!$M$2:$M$28="Security")*(Comments!$S$2:$S$28="Closed"))</f>
        <v>0</v>
      </c>
      <c r="F12" s="26" t="e">
        <f t="shared" si="0"/>
        <v>#DIV/0!</v>
      </c>
    </row>
    <row r="13" ht="13.5" thickTop="1"/>
    <row r="15" ht="12.75">
      <c r="A15" s="27"/>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205</v>
      </c>
      <c r="B1" s="15" t="s">
        <v>206</v>
      </c>
      <c r="C1" s="16" t="s">
        <v>112</v>
      </c>
    </row>
    <row r="3" spans="1:3" ht="12.75">
      <c r="A3" s="17" t="s">
        <v>113</v>
      </c>
      <c r="B3" s="13">
        <v>40311</v>
      </c>
      <c r="C3" s="12" t="s">
        <v>16</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2010-05-13T09:04:56Z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