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730" windowHeight="5040" firstSheet="1" activeTab="1"/>
  </bookViews>
  <sheets>
    <sheet name="Title" sheetId="1" r:id="rId1"/>
    <sheet name="Master" sheetId="2" r:id="rId2"/>
    <sheet name="OverView" sheetId="3" r:id="rId3"/>
    <sheet name="Revisions" sheetId="4" r:id="rId4"/>
    <sheet name="References" sheetId="5" r:id="rId5"/>
    <sheet name="Sheet2" sheetId="6" r:id="rId6"/>
  </sheets>
  <definedNames>
    <definedName name="_xlnm._FilterDatabase" localSheetId="1" hidden="1">'Master'!$A$1:$X$157</definedName>
    <definedName name="OLE_LINK1" localSheetId="1">'Master'!$U$102</definedName>
    <definedName name="OLE_LINK3" localSheetId="1">'Master'!$U$3</definedName>
  </definedNames>
  <calcPr fullCalcOnLoad="1"/>
</workbook>
</file>

<file path=xl/comments3.xml><?xml version="1.0" encoding="utf-8"?>
<comments xmlns="http://schemas.openxmlformats.org/spreadsheetml/2006/main">
  <authors>
    <author>Paul Gray</author>
  </authors>
  <commentList>
    <comment ref="D31" authorId="0">
      <text>
        <r>
          <rPr>
            <sz val="8"/>
            <rFont val="Tahoma"/>
            <family val="2"/>
          </rPr>
          <t># of work remaining comments (blank or deferred) that have somethinng in the "same as" column</t>
        </r>
        <r>
          <rPr>
            <b/>
            <sz val="8"/>
            <rFont val="Tahoma"/>
            <family val="2"/>
          </rPr>
          <t xml:space="preserve">
</t>
        </r>
      </text>
    </comment>
    <comment ref="L1" authorId="0">
      <text>
        <r>
          <rPr>
            <b/>
            <sz val="8"/>
            <rFont val="Tahoma"/>
            <family val="2"/>
          </rPr>
          <t xml:space="preserve">Notes about the categories, this field is only for documentation.
</t>
        </r>
        <r>
          <rPr>
            <sz val="8"/>
            <rFont val="Tahoma"/>
            <family val="2"/>
          </rPr>
          <t xml:space="preserve">
</t>
        </r>
      </text>
    </comment>
    <comment ref="A1" authorId="0">
      <text>
        <r>
          <rPr>
            <b/>
            <sz val="8"/>
            <rFont val="Tahoma"/>
            <family val="2"/>
          </rPr>
          <t xml:space="preserve">These categories shall match the category column on the master spreadsheet
</t>
        </r>
        <r>
          <rPr>
            <sz val="8"/>
            <rFont val="Tahoma"/>
            <family val="2"/>
          </rPr>
          <t xml:space="preserve">
</t>
        </r>
      </text>
    </comment>
    <comment ref="A37" authorId="0">
      <text>
        <r>
          <rPr>
            <b/>
            <sz val="8"/>
            <rFont val="Tahoma"/>
            <family val="2"/>
          </rPr>
          <t xml:space="preserve">You will need to plug in the total row number, I did not take the time to figure out the proper calc.
</t>
        </r>
        <r>
          <rPr>
            <sz val="8"/>
            <rFont val="Tahoma"/>
            <family val="2"/>
          </rPr>
          <t xml:space="preserve">
</t>
        </r>
      </text>
    </comment>
  </commentList>
</comments>
</file>

<file path=xl/sharedStrings.xml><?xml version="1.0" encoding="utf-8"?>
<sst xmlns="http://schemas.openxmlformats.org/spreadsheetml/2006/main" count="1994" uniqueCount="655">
  <si>
    <t>Add "classification" to the list after "association".</t>
  </si>
  <si>
    <t>11.21.1</t>
  </si>
  <si>
    <t>"According to 11.1.2. each STA maintains a TSF Timer for synchronization purpose." Since TGp devices don't operate in a BSS, the TSF timer here represents a local time and is different from the TSF value advertised by the beacon in an infrastructure BSS. Please provide an accurate description for what the TSF timer represents.</t>
  </si>
  <si>
    <t>9.9.1.2</t>
  </si>
  <si>
    <t>7.2.3.14</t>
  </si>
  <si>
    <t>"Insert the following text at the end of the second paragraph of 9.9.1.2 after NOTE 3:"</t>
  </si>
  <si>
    <t>The added footnote is changing normative behavior, and thus cannot be a footnote.</t>
  </si>
  <si>
    <t>Change the footnote into an in-line statement</t>
  </si>
  <si>
    <t>"subtype Action and Timing Advertisement"</t>
  </si>
  <si>
    <t>"subtypes Action and Timing Advertisement"</t>
  </si>
  <si>
    <t>Change in A.4.4.1, PC37 status column from "O" to "CF18:O"</t>
  </si>
  <si>
    <t>A.4.3</t>
  </si>
  <si>
    <t xml:space="preserve">Clause 9. </t>
  </si>
  <si>
    <t>MAC sublayer functional</t>
  </si>
  <si>
    <t>General / Admin</t>
  </si>
  <si>
    <t>General / Document</t>
  </si>
  <si>
    <t>Kain</t>
  </si>
  <si>
    <t>Roebuck</t>
  </si>
  <si>
    <t>Annex A</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</si>
  <si>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</si>
  <si>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</si>
  <si>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</si>
  <si>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</si>
  <si>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</si>
  <si>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</si>
  <si>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</si>
  <si>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</si>
  <si>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</si>
  <si>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</si>
  <si>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</si>
  <si>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</si>
  <si>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</si>
  <si>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</si>
  <si>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</si>
  <si>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</si>
  <si>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</si>
  <si>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</si>
  <si>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</si>
  <si>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</si>
  <si>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</si>
  <si>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</si>
  <si>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</si>
  <si>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</si>
  <si>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</si>
  <si>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</si>
  <si>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</si>
  <si>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</si>
  <si>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</si>
  <si>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Process to follow when updating master spreadsheet</t>
  </si>
  <si>
    <t>Editor
Done</t>
  </si>
  <si>
    <t>Editor
To Do</t>
  </si>
  <si>
    <t>Editor Done</t>
  </si>
  <si>
    <t>Remaining</t>
  </si>
  <si>
    <t>same as</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</si>
  <si>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</si>
  <si>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</si>
  <si>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</si>
  <si>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</si>
  <si>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</si>
  <si>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</si>
  <si>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</si>
  <si>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</si>
  <si>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</si>
  <si>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</si>
  <si>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</si>
  <si>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</si>
  <si>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</si>
  <si>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</si>
  <si>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</si>
  <si>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</si>
  <si>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</si>
  <si>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</si>
  <si>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</si>
  <si>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</si>
  <si>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</si>
  <si>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</si>
  <si>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</si>
  <si>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</si>
  <si>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</si>
  <si>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</si>
  <si>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</si>
  <si>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</si>
  <si>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</si>
  <si>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</si>
  <si>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</si>
  <si>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Date</t>
  </si>
  <si>
    <t>Duplicates</t>
  </si>
  <si>
    <t>Submission</t>
  </si>
  <si>
    <t>McNew</t>
  </si>
  <si>
    <t>11-25 comments remaining</t>
  </si>
  <si>
    <t>6 - 10 comment remaining</t>
  </si>
  <si>
    <t>Declined</t>
  </si>
  <si>
    <t>Meeting</t>
  </si>
  <si>
    <t>Author</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</si>
  <si>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</si>
  <si>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</si>
  <si>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</si>
  <si>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</si>
  <si>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</si>
  <si>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</si>
  <si>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</si>
  <si>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</si>
  <si>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</si>
  <si>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</si>
  <si>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</si>
  <si>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</si>
  <si>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</si>
  <si>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</si>
  <si>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</si>
  <si>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</si>
  <si>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</si>
  <si>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</si>
  <si>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</si>
  <si>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</si>
  <si>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</si>
  <si>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</si>
  <si>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</si>
  <si>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t>
  </si>
  <si>
    <t>Category</t>
  </si>
  <si>
    <t>Editorial</t>
  </si>
  <si>
    <t>Total</t>
  </si>
  <si>
    <t>Total:</t>
  </si>
  <si>
    <t>Deferred</t>
  </si>
  <si>
    <t>Accepted</t>
  </si>
  <si>
    <t>Counter</t>
  </si>
  <si>
    <t>Editor To Do</t>
  </si>
  <si>
    <t>General</t>
  </si>
  <si>
    <t>References, Errors</t>
  </si>
  <si>
    <t xml:space="preserve"> </t>
  </si>
  <si>
    <t xml:space="preserve">Clause 1. </t>
  </si>
  <si>
    <t xml:space="preserve">Overview  </t>
  </si>
  <si>
    <t>MAC service definition</t>
  </si>
  <si>
    <t xml:space="preserve">Technical-Required </t>
  </si>
  <si>
    <t>Yes</t>
  </si>
  <si>
    <t>No</t>
  </si>
  <si>
    <t>Comment ID</t>
  </si>
  <si>
    <t>Comment #</t>
  </si>
  <si>
    <t>Name</t>
  </si>
  <si>
    <t>Email</t>
  </si>
  <si>
    <t>Phone</t>
  </si>
  <si>
    <t>Style</t>
  </si>
  <si>
    <t>Index #</t>
  </si>
  <si>
    <t>Classification</t>
  </si>
  <si>
    <t>Vote</t>
  </si>
  <si>
    <t>Affiliation</t>
  </si>
  <si>
    <t>Page</t>
  </si>
  <si>
    <t>Subclause</t>
  </si>
  <si>
    <t>Line</t>
  </si>
  <si>
    <t>File</t>
  </si>
  <si>
    <t>Must Be Satisfied</t>
  </si>
  <si>
    <t>Proposed Change</t>
  </si>
  <si>
    <t>Resolution Status</t>
  </si>
  <si>
    <t>Other2</t>
  </si>
  <si>
    <t>Other3</t>
  </si>
  <si>
    <t>Armstrong, Lee</t>
  </si>
  <si>
    <t>Individual</t>
  </si>
  <si>
    <t>Government/Military</t>
  </si>
  <si>
    <t>Approve</t>
  </si>
  <si>
    <t>U.S. Department of Transportation</t>
  </si>
  <si>
    <t>Technical</t>
  </si>
  <si>
    <t>16-Nov-2009 13:49:37 EST</t>
  </si>
  <si>
    <t>CF2.1 and PC37 are the same. Why? I know that you are not following any authoritative standard on the construction of PICS proformas, so it is hard to guess why you are duplicating items.</t>
  </si>
  <si>
    <t>As in comment.</t>
  </si>
  <si>
    <t>11.3 also deals with frame classification. This is not used with OCBEnabled.</t>
  </si>
  <si>
    <t>The inserted footnote contains information that should be presented in body text. Also, authentication and assocition variables define a state that is used in filtering frames. What classes are frames when OCBEnabled is true? How are they filtered?</t>
  </si>
  <si>
    <t>Remove footnote. Replace "A STA" at P18L1 with "A STA in which dot11OCBEnabled is true". Add note after it: "NOTE--For operation of a STA in which dot11OCBEnabled is true, see 11.20".</t>
  </si>
  <si>
    <t>"Insert the following text at the end the second paragraph of 9.9.1.2 after NOTE 3:" missing "of"</t>
  </si>
  <si>
    <t>What is the format for reporting "Timestamp" in the Timing Advertisement frame in terms of the length of the field and the units used? If the intention is to use the same format as the timestamp field used in the beacons, please state so, and/or provide a clause reference.</t>
  </si>
  <si>
    <t>13-Nov-2009 13:15:58 EST</t>
  </si>
  <si>
    <t>Fisher, Wayne</t>
  </si>
  <si>
    <t>General Interest</t>
  </si>
  <si>
    <t>ARINC, Inc.</t>
  </si>
  <si>
    <t>(Annex A, A.4.3) CF2.1 is Redundant with CF18 and CF37.</t>
  </si>
  <si>
    <t>Delete CF2.1, Line 18. Review all entries with CF2.1 in the Status column and resolve and replace with CF18 (and maybe CF17) as appropriate. For PC37, change Status from "O" to "CF18:O".</t>
  </si>
  <si>
    <t>11-Nov-2009 23:12:46 EST</t>
  </si>
  <si>
    <t>Goodall, David</t>
  </si>
  <si>
    <t>Producer</t>
  </si>
  <si>
    <t>Disapprove</t>
  </si>
  <si>
    <t>G2 Microsystems</t>
  </si>
  <si>
    <t>There is no advertisement of a basic rate set. How does a station know what rates to use for control frames?</t>
  </si>
  <si>
    <t>Add a means for stations to know which rates to use for control frames.</t>
  </si>
  <si>
    <t>There does not appear to be a way to signal which rates are supported by a station. Only a subset of rates are mandatory in Clause 17 so a station supporting only mandatory rates may have difficulty receiving all packets. In addition how will new PHY rates be introduced to existing 802.11p installations in the future if there is no way to advertise their use?</t>
  </si>
  <si>
    <t>Add a means for a station to advertise the rates that it supports before data frames are sent to it.</t>
  </si>
  <si>
    <t>The acronym OCB still appears within the MIB variable dotOCBEnabled and is not defined anywhere.</t>
  </si>
  <si>
    <t>Either define OCB or remove it from the MIB variable name.</t>
  </si>
  <si>
    <t>Hsu, Chun-Yen</t>
  </si>
  <si>
    <t>Institute for Information Industry</t>
  </si>
  <si>
    <t>7.3.2.29</t>
  </si>
  <si>
    <t>'...if dot11OCBEnabled is false' should be '...if dot11OCBEnabled is FALSE'</t>
  </si>
  <si>
    <t>Change the title of Table 7-37 as 'Table 7-37 - Default EDCA Parameter Set element parameter values if dot11OCBEnabled is FALSE'</t>
  </si>
  <si>
    <t>Turner, Michelle</t>
  </si>
  <si>
    <t>Is ITU-R TF.460.6 in the Base or introduced in a previous amendment? If not, please cite the document in text in this amendment if it is needed for the implementation of the document.</t>
  </si>
  <si>
    <t>26-Oct-2009  2:39:35 EST</t>
  </si>
  <si>
    <t>Stephens, Adrian P</t>
  </si>
  <si>
    <t>Intel Corporation</t>
  </si>
  <si>
    <t>J</t>
  </si>
  <si>
    <t>"Within the same Regulatory Class, the channels in use in any location shall be non-overlapping."
While the intent is good, this statement can have no effect. The point is that the standard must define rules ("shall" statements) for the individual testable entities it defines. What are the rules for an individual STA?
Specifying a "distributed" rule (i.e., distributed over all STAs in a location) cannot work.</t>
  </si>
  <si>
    <t>There are two choices here:
1. If this is achieved by higher (i.e. WAVE management) layers, then turn this statement into a note such as "Is is the responsibility of management layers outside the scope of this standard to ensure that channels in use at any location are non-overlapping".
2. If this is achieved within 802.11, then specify the OTA communications protocols and rules for each STA that support this normative requirement.</t>
  </si>
  <si>
    <t>November 2009</t>
  </si>
  <si>
    <t>Lee Armstrong (US DoT)</t>
  </si>
  <si>
    <t>TGp-Sponsor Ballot #0 Comment Resolution Master</t>
  </si>
  <si>
    <t>2009-11-17</t>
  </si>
  <si>
    <t xml:space="preserve"> Lee Armstrong</t>
  </si>
  <si>
    <r>
      <t>Armstrong Consulting</t>
    </r>
    <r>
      <rPr>
        <sz val="12"/>
        <rFont val="Times New Roman"/>
        <family val="1"/>
      </rPr>
      <t>, Inc</t>
    </r>
  </si>
  <si>
    <t>132 Fomer Road, Southampton, MA 01073</t>
  </si>
  <si>
    <t>Phone: 617-620-1701</t>
  </si>
  <si>
    <t>Fax: 413-527-9147</t>
  </si>
  <si>
    <t>email: LRA@tiac.net</t>
  </si>
  <si>
    <t>Atlanta</t>
  </si>
  <si>
    <t>Lee Armstrong</t>
  </si>
  <si>
    <t>Initial version created from those comments available as of noon on Monday</t>
  </si>
  <si>
    <t>17-Nov-2009 14: 3:52 EST</t>
  </si>
  <si>
    <t>Roebuck, Randal</t>
  </si>
  <si>
    <t>User</t>
  </si>
  <si>
    <t>Sirit Inc.</t>
  </si>
  <si>
    <t>A4.16</t>
  </si>
  <si>
    <t>Add PIC QP8 for "No tracffic streams when dot11OCBEnabled is true"</t>
  </si>
  <si>
    <t>Add "No traffic streams when dot11OCBEnabled is true", References 7.1.3.5.1, Status CF18:M</t>
  </si>
  <si>
    <t>17-Nov-2009 15: 3:52 EST</t>
  </si>
  <si>
    <t>A4.15</t>
  </si>
  <si>
    <t>Add section 9.9.1.2 to references for PIC QD8 (default EDCA).</t>
  </si>
  <si>
    <t>Add "9.9.1.2" to the references.</t>
  </si>
  <si>
    <t>A4.8</t>
  </si>
  <si>
    <t>The Status for OF1.7 is incorrect, and should be "CF11:O, CF15&amp;DSE2:M, CF17:M"</t>
  </si>
  <si>
    <t>Fix the insertion of CF17 so CF17 does not depend on DSE2.</t>
  </si>
  <si>
    <t>A4.4.4</t>
  </si>
  <si>
    <t>Add section 7.2 to references for Wildcard BSSID AD4 PIC.</t>
  </si>
  <si>
    <t>Add "7.2" to the references.</t>
  </si>
  <si>
    <t>A.4.4.1</t>
  </si>
  <si>
    <t>Incorrect status associated to PIC PC37</t>
  </si>
  <si>
    <t>Change from "O" to "CF18:O"</t>
  </si>
  <si>
    <t>Add PIC PC11.13 for "No Synchronization required for Common Clock".</t>
  </si>
  <si>
    <t>Add "No Synchronization required for Common Clock", Reference 11.1, Status CF18:O as PIC PC11.13</t>
  </si>
  <si>
    <t>Did not find any supporting text for "No Active Scanning" PIC PC11.8.1 in section 11.20 or in entire document</t>
  </si>
  <si>
    <t>Add supporting text for No active scanning for station operating outside the context of BSS in section 11.20</t>
  </si>
  <si>
    <t>Did not find any supporting text for "No Passive Scanning" PIC PC11.7.1 in section 11.20 or in entire document</t>
  </si>
  <si>
    <t>Add supporting text for No passive scanning for station operating outside the context of BSS in section 11.20</t>
  </si>
  <si>
    <t>Add "No association" to PIC PC1.1a and modify references that do not exist any more.</t>
  </si>
  <si>
    <t>Change title to "No Authenication or Association State". Delete 5.7.6, 5.7.7 &amp; 8.1 references and replace with 5.2.10, 5.3.1 &amp; 11.3.</t>
  </si>
  <si>
    <t>PIC needs to be added for "No Synchronization Required to Common Clock"</t>
  </si>
  <si>
    <t>Change "is not required" to "shall not be required" in last sentence.</t>
  </si>
  <si>
    <t>10.3.51.3.2</t>
  </si>
  <si>
    <t>Time Advertisement element comes in different order than shown in Table 7-18a.</t>
  </si>
  <si>
    <t>Primitive needs to be consisent with the frame format.</t>
  </si>
  <si>
    <t>10.3.51.1.2</t>
  </si>
  <si>
    <t>Primitive needs to be consisent with the mandatory frame format to avoid any confusion.</t>
  </si>
  <si>
    <t>9.9.1.3</t>
  </si>
  <si>
    <t>Second sentence is not complete.</t>
  </si>
  <si>
    <t>Delete "In an" and read as "Infrastructure BSS AIFSN[AC] is advertised"</t>
  </si>
  <si>
    <t>Time Advertisement element in table 7-18a is different order than 10.3.51.1.2 service primitive.</t>
  </si>
  <si>
    <t>Frame format is the mandatory ordering where primitives should be consisent and not cause confusion.</t>
  </si>
  <si>
    <t>7.1.3.5.1</t>
  </si>
  <si>
    <t>PIC needs to be added for "No tracffic streams when dot11OCBEnabled is true"</t>
  </si>
  <si>
    <t>Change from "traffic streams are not used" to "traffic streams shall not be used". Add PIC QP8.</t>
  </si>
  <si>
    <t>5.3.1</t>
  </si>
  <si>
    <t>Data confidentiality (not used when dot11OCBEnabled is true) is not discussed (unlike a or b) in the requirements section or listed as PIC.</t>
  </si>
  <si>
    <t>Add "Data Confidentiality" explaination in the appropiate section.</t>
  </si>
  <si>
    <t>5.2.10</t>
  </si>
  <si>
    <t>Add "to" between defined &amp; operate.</t>
  </si>
  <si>
    <t>Read as "dot11OCBEnabled defined to operate as if"</t>
  </si>
  <si>
    <t>17-Nov-2009 14:48:46 EST</t>
  </si>
  <si>
    <t>Vlantis, George</t>
  </si>
  <si>
    <t>STMicroelectronics</t>
  </si>
  <si>
    <t>Add the following citation to the "Notes" Field for the "Timestamp" row (Order 1): "See 7.3.1.10"</t>
  </si>
  <si>
    <t>See comment.</t>
  </si>
  <si>
    <t>D</t>
  </si>
  <si>
    <t>"TruthValue," following "dot11ImmediateBlockAckOptionImplemented" is misaligned with the other text in the column.</t>
  </si>
  <si>
    <t>Delete the extra space before "TruthValue".</t>
  </si>
  <si>
    <t>J.2</t>
  </si>
  <si>
    <t>Footnotes cannot be normative and "in any location" is ill-defined.
Change Footnote 2 to Table J.2 on page 33, line 1 to:
"Within the same Regulatory Class, overlapping channels are not permitted in this regulatory domain."</t>
  </si>
  <si>
    <t>See comment</t>
  </si>
  <si>
    <t>17-Nov-2009 14:27:53 EST</t>
  </si>
  <si>
    <t>J.1</t>
  </si>
  <si>
    <t>Footnotes cannot be normative and "in any location" is ill-defined.
Change Footnote 2 to Table J.1 on page 32, line 27 to:
"Within the same Regulatory Class, overlapping channels are not permitted in this regulatory domain."</t>
  </si>
  <si>
    <t>See Comment</t>
  </si>
  <si>
    <t>Malarky, Alastair</t>
  </si>
  <si>
    <t>Mark IV Industries</t>
  </si>
  <si>
    <t>PC37.1 refers to 11.20 but there is no corresponding requirement in 11.20. This requirement was removed in an earlier version as being redundant.</t>
  </si>
  <si>
    <t>Delete PC37.1</t>
  </si>
  <si>
    <t>PC37.2 references 11.20 but there is no corresponding requirement in 11.20. The requirement was previously removed (LB144 CID#180 resolution)as being unnecessary</t>
  </si>
  <si>
    <t>Delete PC37.2</t>
  </si>
  <si>
    <t>Simplify and remove redundancy in the PIC statement.
Delete PC37 row.
Change PC37.1 to PC37 on line 47 and change its "Status" field to "NOT CF2.1:M" and change it's "Protocol Capacity" field to "No STA communication outside BSS."
Delete PC37.2 on line 49. It's out of date.
Change PC37.3 on line 52 to PC38 and change its "Status" field to "NOT CF2.1:M"</t>
  </si>
  <si>
    <t>Convert 3 MIB entries to two:
Change CF2.1's "Status" Field to "CF17:M,NOT CF17:0".
Append to CF2.1's "Feature" Field the parenthesis "(dot11OCBEnabled is true)".
Delete CF18 on Line 24.
Replace all occurrences of CF18 in the MIB with CF2.1.</t>
  </si>
  <si>
    <t>As stated in the comment</t>
  </si>
  <si>
    <t>17-Nov-2009 13:29:48 EST</t>
  </si>
  <si>
    <t>The statement "After a STA joins a BSS or if the STA is the AP within a BSS, dot11OCBEnabled shall be set to FALSE." lacks temporal scope. The MIB variable should be FALSE from the inception of associating with a BSS through disassociating with the BSS. Similarly, an AP is only obligated to set the MIB variable to TRUE while operating as an AP.</t>
  </si>
  <si>
    <t>Change this statement to: "When a STA is joining a BSS and throughout its association with a BSS, or while the STA is the AP within a BSS, dot11OCBEnabled shall be set to FALSE."</t>
  </si>
  <si>
    <t>16-Nov-2009 21:45:14 EST</t>
  </si>
  <si>
    <t>7.3.2.26</t>
  </si>
  <si>
    <t>After making the change, the text has an extra space before "j": "The length of the vendor specific content is n- j octets"</t>
  </si>
  <si>
    <t>Fix text</t>
  </si>
  <si>
    <t>7.3.2</t>
  </si>
  <si>
    <t>"Ids" is incorrect in Table 7-26 title. It should be "IDs".</t>
  </si>
  <si>
    <t>As per comment</t>
  </si>
  <si>
    <t>7.2.2</t>
  </si>
  <si>
    <t>The Address field contains, not carries, the value (see previous sentence in paragraph).</t>
  </si>
  <si>
    <t>Replace "or that it carries" with "or that it contains"</t>
  </si>
  <si>
    <t>7.1.3.3.3</t>
  </si>
  <si>
    <t>The order of the sentences in this last paragraph of 7.1.3.3.3 is a bit awkward. It seems incorrect to specify a specific use of wildcard BSSID and then make the general statement using the word "elsewhere" which excludes the previous sentence.</t>
  </si>
  <si>
    <t>recommend changing last paragraph to read "The value of all 1s is used to indicate the wildcard BSSID. The wildcard value shall not be used in the BSSID field except where explicitly permitted in this standard. When dot11OCBEnabled is true, the wildcard value shall be used in the BSSID field."</t>
  </si>
  <si>
    <t>16-Nov-2009 17:23: 2 EST</t>
  </si>
  <si>
    <t>GPS and UTC are defined in 10.3.50.2.4 but no entry is provided for these in section 4 and these are not in the amendment base.</t>
  </si>
  <si>
    <t>Provide entries for GPS and UTC in section 4.</t>
  </si>
  <si>
    <t>The amendment base cited is outdated. For example IEEE P802.11w is now IEEE Std 802.11w 2009.</t>
  </si>
  <si>
    <t>Update amendment base to current status of amendments applicable to 802.11p. Reflect changes where applicable in body</t>
  </si>
  <si>
    <t>CIDs 1010, 1016, 1018, and 1019 were withdrawn, removed from master sheet. Added new comments received up to 1500 on 17 Nov.</t>
  </si>
  <si>
    <t>Disagree</t>
  </si>
  <si>
    <t>Accepted in principle – “Data Confidentiality” provides the security of a WLAN up to the level of security implicit in wired LAN. In the P802.11p amendment, security services are outside the scope of 802.11 and are performed in layers above the MAC sublayer. See proposed text change below.</t>
  </si>
  <si>
    <t>Denied – It has been understood that there should not be any “shall” in Clause 7.  The 802.11 WG is currently working on removing them from the current text.  There seems to be no requirement to change the text and add a PICS.</t>
  </si>
  <si>
    <t>Accepted per Suggested Remedy.</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</si>
  <si>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"The regulatory agency does not permit overlapping channels in the same Regulatory Class."</t>
  </si>
  <si>
    <t xml:space="preserve">Mandatory rates are specified in Table 17.1. Higher layers can be used for exchanging capabilities and  selecting optional rates. </t>
  </si>
  <si>
    <t>Agree</t>
  </si>
  <si>
    <t xml:space="preserve">Recommend rejecting as the unspecified Note entry is the style from the baseline standard. Timestamp is a defined mandatory field </t>
  </si>
  <si>
    <t>22-Nov-2009 23:13:29 EST</t>
  </si>
  <si>
    <t>Roy, Richard</t>
  </si>
  <si>
    <t>SRA</t>
  </si>
  <si>
    <t>J.2.2</t>
  </si>
  <si>
    <t>The text unnecessarily constrains STAs operating in 5.85 band to having dot11OCBEnabled set to TRUE. While this is certainly going to be the generallyaccepted mode of operation, there is no reason to require it in this standard.</t>
  </si>
  <si>
    <t>Remove the restriction that dot11OCBEnabled must be TRUE in all three places in J.2</t>
  </si>
  <si>
    <t>The footnote to the table contains unenforceable mandatory restrictions on deployments in geographical areas.</t>
  </si>
  <si>
    <t>Remove the text.</t>
  </si>
  <si>
    <t>40MHz channels in the 5.9GHz band are potentially valuable and should be added to the US and European tables in the Annex.</t>
  </si>
  <si>
    <t>Add the 40MHz channels from earlier TGp drafts back in the Tables in Annex J.</t>
  </si>
  <si>
    <t>Text reads: "When dot11OCBEnabled is true in a STA:
a) Synchronization, authentication, and association as defined in Clause 11.1 and Clause 11.3 are not
used. The STA may send management frames of subtype Action and Timing Advertisement.
b) The STA may send control frames, except those of subtype PS-Poll, CF-End, and CF-End + CFAck.
c) The STA may send data frames of subtype Data, Null, QoS Data and QoS Null.
d) The STA shall set the BSSID field in all management and data frames to the wildcard BSSID value.
After a STA joins a BSS or if the STA is the AP within a BSS, dot11OCBEnabled shall be set to FALSE.
Whenever MAC and PHY sublayer parameters are changed in a STA in which dot11OCBEnabled is true, MAC and PHY sublayer operation shall resume with the appropriate MIB attributes in less than 2 TU." and is overly restrictive in various places (see previous comments), and where it uses "may", is nopt clearly indicating what is possible.</t>
  </si>
  <si>
    <t>Suggested text: "When dot11OCBEnabled is true in a STA:
a) Synchronization, authentication, and association as defined in Clause 11.1 and Clause 11.3 are not
required prior to transmission of data frames over links outside a BSS.
b) The STA may send all management and control frames.
c) The STA may send data frames of all subtypes.
d) The STA shall set the Address 3 (BSSID) field in all management frames sent over links not in a BSS to all 1's.
e) The STA shall set the Address 3 (BSSID) field in all group addressed data frames sent over links not in a BSS to all 1's.
Whenever MAC and PHY sublayer parameters are changed in a STA in which dot11OCBEnabled is true, MAC and PHY sublayer operation shall resume with the appropriate MIB attributes in less than 2 TU."</t>
  </si>
  <si>
    <t>Text reads: "A STA[1] keeps two state variables for each STA with which direct communication via the WM is needed:
-- Authentication state: The values are unauthenticated and authenticated.
-- Association state: The values are unassociated and associated.
[1]A STA for which dot11OCBEnabled is true does not use MAC sublayer authentication or association and does not keep these state
variables." This again confuses links and STAs, and overly restricts the functionality.</t>
  </si>
  <si>
    <t>Make changes so that the text will read: "A STA keeps two link-state variables for each STA with which direct communication (via the WM) using a link in a BSS is needed:
-- Authentication state: The values are unauthenticated and authenticated.
-- Association state: The values are unassociated and associated."</t>
  </si>
  <si>
    <t>Text reads: "A STA for which dot11OCBEnabled is true is not a member of a BSS, and is not required to synchronize to a common clock or use these mechanisms." and is overly restrictive unnecessarily.</t>
  </si>
  <si>
    <t>Suggested text: "A STA with dot11OCBEnabled set to TRUE is not required to synchronize to a common clock."</t>
  </si>
  <si>
    <t>GETTSFTIME primitives were added to provide functionality necessary for the advertising of time related to an external clock. Equally as valuable are the SETTSFTIME and INCTSFTIME primitives that were in most all earlier TGp drafts and against which NO negative comments were posted. There was no valid technical reason given for their removal from the last two TGp drafts.</t>
  </si>
  <si>
    <t>Reinstate the SETTSFTIME and INCTSFTIME primitives as they provide very valuable functionality in creating an estimator of external time using a local TSF timer and information from Tas received over the air.</t>
  </si>
  <si>
    <t>9.1.3.1</t>
  </si>
  <si>
    <t>Text reads: "For each AC, an enhanced variant of the DCF, called an enhanced distributed channel access function (EDCAF), contends for TXOPs using a set of EDCA parameters. When communicating data frames outside the context of a BSS (dot11OCBEnabled is true), the EDCA parameters are the corresponding default values or are as set by the SME in the MIB attribute table dot11EDCATable (except for TXOP limit values, which shall be set to zero for each AC). When communicating within a BSS, the EDCA parameters used are from the EDCA Parameter Set element or from the default values for the parameters when no EDCA Parameter Set element is received from the AP of the BSS with which the STA is associated. The parameters used by the EDCAF to control its operation are defined by MIB attribute table dot11QAPEDCATable at the AP and by MIB attribute table dot11EDCATable at the non-AP STA." This again confuses setting of medium access parameters with link operation in or out of a BSS. The issue is how to set the EDCA parameters when defaults and over the air transmissions are involved. This does not have anything to do with whether or not a link is in a BSS. Furthermore, the text unnecessarily restricts the TXOP limit values to be zero for each AC when dot11OCBEnabled is true. The default already has 0's for the TXOP limits in all AC's ... good enough.</t>
  </si>
  <si>
    <t>Make the necessary changes so that the text finally reads: "For each AC, an enhanced variant of the DCF, called an enhanced distributed channel access function (EDCAF), contends for TXOPs using a set of EDCA parameters. STAs initially set EDCA parameters to the defaults as specified in 7.3.2.29. These defaults may be overridden by EDCA parameter set elements received from an AP, or by the SME directly. The parameters used by the EDCAF to control its operation are defined by MIB attribute table dot11QAPEDCATable at the AP and by MIB attribute table dot11EDCATable at the non-AP STA." This avoids constraining the TXOP limits while maintaining the 0 default therefore, and clearly indicates that the EDCA parameters are intially set to the indicated defaults, but may change under direction of the SME. If desired, text could be added to indicate that when there are several alternatives for EDCA parameters for the 4 AC's, the SME can make an intelligent choice on what parameters to use based on various criteria and several examples could be given.</t>
  </si>
  <si>
    <t>7.3.2.65</t>
  </si>
  <si>
    <t>The clause allows for only a constant offset between (external) clocks. It is well-known that clocks that are not phase-locked have different oscillator frequencies w.p.1, and furthermore, the oscillators drift independently as well. Allowance for optional first and second oprder terms in the polynomial model of the clock difference function should be made. Addition of the higher order terms will substantially increase the usefulness and effectiveness of the Timing Advertisement function.</t>
  </si>
  <si>
    <t>Add the optional higher order terms. For a complete text proposal, see 11-08-1165-07-000p-timing-information-element.doc.</t>
  </si>
  <si>
    <t>Throughout the clause, "Time Value" is used to denote an estimate of a time OFFSET. This is misleading and not amenable to adding further optional terms in the polynomial expansion of the clock difference function (i.e., frequency differences and differential oscillaotr drifts).</t>
  </si>
  <si>
    <t>Replace "Time Value" with "TSF timer time offset estimate (TTTOE)" to make it perfectly clear what the field contains. Make a similar change to the "Time Error" field. (See 11-08-1165-07-000p-timing-information-element.doc) for details.</t>
  </si>
  <si>
    <t>Text uses dot11OCBEnabled inappropriately (see previous comment).</t>
  </si>
  <si>
    <t>Change "dot11OCBEnabled is true" to "dot11DefaultEDCAParameterSet is 1."</t>
  </si>
  <si>
    <t>Change "dot11OCBEnabled is false" to "dot11DefaultEDCAParameterSet is either undefined or 0."</t>
  </si>
  <si>
    <t>Change "dot11OCBEnabled set to FALSE" to "dot11DefaultEDCAParameterSet is either undefined or 0."</t>
  </si>
  <si>
    <t>The proposed changes in this subclause inappropriately link default values for EDCA parameters used to access the medium with whether or not a STA is configured to operate on links not in BSSes. The intent of the changes is to provide an alternative default EDCA parameter set to the one found in 802.11-2007 in Table 7-37, and while this new default parameter set is "tuned" for operation in rapidly varying RF environments such as will be encountered in vehicular deployments, it should not be tied to link operation in or out of a BSS.</t>
  </si>
  <si>
    <t>Add a new MIB variable (dot11DefaultEDCAParameterSet) which if not defined leads to use of the set in Table 7-37, but otherwise takes on integer values with 1 pointing to Table 7-37a (the new proposed set), and the remaining reserved for later use for other default sets. Then rewrite the text to use dot11DefaultEDCAParameterSet instead of dot11OCBEnabled.</t>
  </si>
  <si>
    <t>7.2.3</t>
  </si>
  <si>
    <t>Text reads: "If dot11OCBEnabled is true, the BSSID shall be the wildcard BSSID." This does not clearly make the point that the Address 3 field (BSSID) is to be set to all 1's for all management frames sent over links not in a BSS. It is also quite strange to be using something called a BSSID to identify a frame on a link that does NOT belong to a BSS.</t>
  </si>
  <si>
    <t>Suggested text: "For all management frames transmitted over links not in a BSS, the value of the Address 3 (BSSID) field shall be all 1's." This clearly and unambiguously states the minimum requirement for interoperability, cleans up any STA-link confusion w.r.t membership in a BSS, and does not use the term BSSID in conjunction with a frame transmitted over a link NOT in a BSS.</t>
  </si>
  <si>
    <t>Text reads: "c) If the STA is transmitting a data frame when dot11OCBEnabled is true, the BSSID shall be the wildcard BSSID." This does not clearly make the point that the Address 3 field is all 1's for all data frames sent over links not in a BSS. It is also quite strange to be using something called a BSSID to identify a frame on a link that does NOT belong to a BSS. Finally, the requirement imposes a timing constraint across a virtual interface between a variable in the MIB and the time of transmission of a frame, and such constraints are illogical and not testable.</t>
  </si>
  <si>
    <t>Suggested text: "For all data frames transmitted over links not in a BSS, the value of the Address 3 field shall be all 1's." This clearly and unambiguously states the minimum requirement for interoperability, cleans up any STA-link confusion w.r.t membership in a BSS, does not use the term BSSID in conjunction with a frame transmitted over a link NOT in a BSS, and elimnates the non-sensical timing constraint.</t>
  </si>
  <si>
    <t>Text reads: "A STA uses the contents of the Address 1 field to perform address matching for receive decisions. In cases where the Address 1 field contains a group address, the BSSID also is validated to ensure either that the broadcast or multicast originated from a STA in the BSS of which the receiving STA is a member, or that it carries the wildcard BSSID value, indicating a data frame sent outside the context of a BSS (dot11OCBEnabled is true in the transmitting STA)." This again contains the STA-link confusion and the unnecessary reference to a MIB variable (dot11OCBEnabled).</t>
  </si>
  <si>
    <t>Suggested text: "A STA uses the contents of the Address 1 field to perform address matching for receive decisions. In cases where the Address 1 field contains a group address, the BSSID value contained in the Address 3 field may also be used by the receiving STA to ensure either that the groupcast frame was transmitted over a link in the BSS, or that it contains the value all 1's indicating a data frame transmitted over a link not in a BSS.</t>
  </si>
  <si>
    <t>Text reads: "For STAs where dot11OCBEnabled is true, traffic streams are not used and the TID always corresponds to a TC." does not clearly state the point. The point is that traffic streams are not used over "direct links" that are not in BSSes, so it should be simply stated this way.</t>
  </si>
  <si>
    <t>Suggested text: "Note that in data frames transmitted over links that are not in a BSS, traffic streams are not used so the TID always corresponds to a TC."</t>
  </si>
  <si>
    <t>Text reads: "When dot11OCBEnabled is true, the wildcard value shall be used in the BSSID field." is overly restrictive. The objective of the statement is simply to ensure that when communicating over direct links using the two-address format where the receiver address (Address 1) is a group address, that the Address 3 field in the data frame MAC header is set to a known unique value that inidcates this frame is being transmitted over a "link" that is not in a BSS.</t>
  </si>
  <si>
    <t>Replace the text with "When transmitting group addressed data frames over links that are not in a BSS, the value of the Address 3 field shall be all 1's." to correctly and succinctly state the minimum requirement for interoperability. This also necessitates the addition of a mechanism for allowing the MAC to identify which DL-UNITDATA requests with group destination addresses are to be sent over such links. To accomplish this, add a parametert to the DL-UNITDATA.request primitive in clause 6 that indicates to the MAC that the data are to be transmitted over a link that is not in a BSS. This will result in all group addressed data frames having all 1's in the Address 3 field, while still giving the MAC the option to use three and four-address formats, an option that will prove useful in many deployment scenarios.</t>
  </si>
  <si>
    <t>Text reads: "When dot11OCBEnabled is false, the value of this This field uniquely identifies a BSS." should be rewritten to clearly state what is the case, which is that the BSSID field (it's not really a field, but that's a TGmb matter) identifies the BSS to which the link over which the frame was transmitted belongs. Conditioning on a value of dot11OCBEnabled here is unnecessary and confusing.</t>
  </si>
  <si>
    <t>Suggested text: "For all frames transmitted over links belonging to a BSS, this field uniquely identifies the BSS."</t>
  </si>
  <si>
    <t>The added parenthetical phrase "(not used when dot11OCBEnabled is true)" is unnecessary. TGz didn't need such a phrase and neither does TGp. As in TGz, links both in and out of a BSS can coexist nicely. There is no valid technical reason for disallowing such convenient functionality.</t>
  </si>
  <si>
    <t>Remove the clause 5.3.1 changes.</t>
  </si>
  <si>
    <t xml:space="preserve">Text reads: "The Timing Advertisement frame (see clause 7.2.3.14) provides one means for STAs to exchange management information prior to communicating data frames outside the context of a BSS. When dot11OCBEnabled is true, a sending STA sets the BSSID field to the
wildcard BSSID value." This suffers a bit from the STA-link confusion and, most importantly, unnecessarily restricts the Address 3 field in all two address data frames and all management frames. </t>
  </si>
  <si>
    <t>Suggested replacement: "The Timing Advertisement frame (see clause 7.2.3.14) provides one means for STAs to exchange management information prior to communicating data frames over links outside of a BSS."</t>
  </si>
  <si>
    <t>Text reads: "When dot11OCBEnabled is true a data frame can be sent to either an individual or a group destination MAC address. This type of communication is only possible between STAs that are able to communicate directly over the wireless medium. It allows immediate communication, avoiding the latency associated with establishing a BSS. When dot11OCBEnabled is true a STA is not a member of a BSS and it does not utilize the 802.11 authentication or association services.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used when dot11OCBEnabled is true, any required authentication services would be provided by the station management entity (SME) or by applications outside of the MAC sublayer. STAs that do not have the MIB variable dot11OCBEnabled defined operate as if dot11OCBEnabled is false." This suffers from the STA-link confusion.</t>
  </si>
  <si>
    <t>Suggested replacement: "When dot11OCBEnabled is true, STAs may transmit data frames to either an individual or a group receiver MAC address over links that are not in a BSS. Clearly, such communication is only possible between STAs that are within RF communication range of each other, otherwise the link is not complete. This capability allows immediate communication, avoiding the latency associated with establishing links in a BSS since use of the 802.11 authentication or association services prior to data frame transmission is not required. This capability is particularly well-suited for use in rapidly varying communication environments such as those involving mobile STAs where the interval over which the communication exchanges take place may be of very short-duration (e.g., on the order of tens or hundreds of milliseconds). Since 802.11 MAC sublayer authentication services are not required when dot11OCBEnabled is true, any required authentication services would be provided by the station management entity (SME) or by applications outside of the MAC sublayer. STAs that do not have the MIB variable dot11OCBEnabled defined operate as if dot11OCBEnabled were false."</t>
  </si>
  <si>
    <t>Text reads: "In addition to defining procedures for STA communication within a BSS, this standard also allows a STA that is not a member of a BSS to transmit data frames. Such data frames are defined as being transmitted outside the context of a BSS. A STA transmits a data frame outside the context of a BSS only if dot11OCBEnabled is true." This suffers from the STA-link confusion.</t>
  </si>
  <si>
    <t>Suggested replacement: "In addition to defining procedures for STA communication over links in a BSS, this standard also allows a STA to transmit data frames over links outside (i.e., not in) a BSS. Such data frames are defined as being transmitted outside the context of a BSS (OCB). A STA may transmit data frames over links not in a BSS (i.e., outside the context of a BSS) only if dot11OCBEnabled is true."</t>
  </si>
  <si>
    <t>Text reads: "5.2.10 STA transmission of data frames outide the context of a BSS" could be clearer.</t>
  </si>
  <si>
    <t>Suggested replacement: "5.2.10 STA transmission of data frames over links outside the context of a BSS"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</si>
  <si>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 This is going to be very confusing to the reader of the final standard and this restriction is technically is unnecessary.</t>
  </si>
  <si>
    <t>Wherever this restriction is implicitly or explicilty stated, remove it so that TGp is consistent with the (correct) thinking in the TGz amendment and thereby also more flexible, giving more options to implementers.</t>
  </si>
  <si>
    <t>As has already been approved by the 802.11WG in TGz, STAs may simultaneously have links (to other STAs) that are in a BSS, and links (to other STAs) that are not. Throughout this amendment, the unnecessary (and untestable) restriction that STAs can not "simultaneously" have (using a simple shorthand notation for brevity) "BSS and direct links" is found.</t>
  </si>
  <si>
    <t>Wherever this restriction is implicitly or explicilty stated, remove it so that at least TGp is consistent with the correct thinking in the TGz amendment.</t>
  </si>
  <si>
    <t>5.2.6</t>
  </si>
  <si>
    <t>Text reads: "A QoS STA or QoS AP must implement those core QoS facilities necessary for its QoS functions to interoperate with other STAs in the BSS or to interoperate with other STAs when exchanging QoS data frames outside the context of a BSS (see 5.2.10 and 11.20)." where "or to interoperate with other STAs when exchanging QoS data frames outside the context of a BSS (see 5.2.10 and 11.20)." has been inserted.</t>
  </si>
  <si>
    <t>Instead of adding the clause, delete "in the BSS" and add a "QoS" modifier so the text reads: "A QoS STA or QoS AP must implement those core QoS facilities necessary for its QoS functions to interoperate with other QoS STAs." This is after all the intent, and it is much clearer.</t>
  </si>
  <si>
    <t>"Describes the functions and services that allow an IEEE Std 802.11 compliant device to communicate directly with another such device outside of an independent or infrastructure network." The text states STAs communicate with other STAs that are either inside of outside of a network which incorrectly implies that STAs can belong to a network. This is misleading since as stated in clause 11.3 in the base standard it's the links between STAs that belong to BSSes, not the STA themselves). That is, STAs establish links with other STAs and it is the links, not the STAs, that are "members" of a network or not.</t>
  </si>
  <si>
    <t>Replace the text with "Decribes the functions and services that allow IEEE 802.11 compliant devices to communicate over direct links which do not belong to an independent or infrastructure network."</t>
  </si>
  <si>
    <t>There is a general confusion ("STA-link confusion") throughout the document concerning the difference between STAs and the links that are formed for the purpose of communicating between STAs. In clause 11.3 in the base standard, the point is made that it is "links between STAs" that are in various states and ultimately that the links belong to BSSes, not the STA themselves. (While this begs a clear definition of the term link in the base document, that is beyond the scope of this amendment.)</t>
  </si>
  <si>
    <t>Throughout the document where STAs are stated as either being inside or outside a BSS, or comuinicating inside or outside a BSS, the text should be changed to reflect that it is the direct links that the STAs are establishing with other STAs that are inside or outside a BSS.</t>
  </si>
  <si>
    <t>22-Nov-2009 20:44:12 EST</t>
  </si>
  <si>
    <t>Kwak, Joseph</t>
  </si>
  <si>
    <t>InterDigital Communications, LLC</t>
  </si>
  <si>
    <t>. The Time Error field is defined in nanoseconds, but there is no assigned special value to define the case when the STA has a Time Value, but does not know the time error.</t>
  </si>
  <si>
    <t>. A new sentence to define a special value when time error is unknown is added: " The value of 0 is used to indicate that the time error is unknown." Proposed normative text is provided in document 11-09-0761r1.</t>
  </si>
  <si>
    <t>The 10 byte Time Value in nanoseconds is described as UT0 time offset. However the t=0 value for this 10 byte field is not clearly defined. It may be that the authors intended the nanosecond time base to start at UT0 = 0. But UT0 = 0 time is not generally known and is subject to ambiguity. UT0 = 0 may be defined to be the first instant of the first day of the UT0 year 1 BC. This is because UT0 does not include a year = 0. The year 1BC is followed by the year 1AD. Defining the time standard t= 0 this way would be clumsy, a bit counter-intuitive and subject to misunderstanding.</t>
  </si>
  <si>
    <t>The proposed solution is to use the origin of the TAI timescale (as defined in ITU-R TF.460-4) as the t=0 value of the nanosecond time base. New draft text should be inserted into the usage column of Table 37b for the value 1: " The time stamp offset Time Value in nanoseconds is defined to be zero at the beginning of the first nanosecond of the first day of the year1958 in UT0." Proposed normative text is provided in document 11-09-0761r1.</t>
  </si>
  <si>
    <t>22-Nov-2009 20: 6:13 EST</t>
  </si>
  <si>
    <t>Chaplin, Clint</t>
  </si>
  <si>
    <t>Samsung Electronics</t>
  </si>
  <si>
    <t>Here the ITU-T specification is called TF.460.6, while in the body of the standard it's called TF.460-6. Which is correct?</t>
  </si>
  <si>
    <t>Correct here to TF460-6, or correct elsewhere to TF.460.6</t>
  </si>
  <si>
    <t>22-Nov-2009 14: 4: 6 EST</t>
  </si>
  <si>
    <t>Mcnew, Justin</t>
  </si>
  <si>
    <t>Kapsch TrafficCom Inc.</t>
  </si>
  <si>
    <t>J.2.4</t>
  </si>
  <si>
    <t>MIB attributes required to be set to TRUE may imply functional requirements not intended for OCB (e.g. DFS and TPS) - lines 43 - 47</t>
  </si>
  <si>
    <t>Same concern as comment for US frequency band</t>
  </si>
  <si>
    <t>J.2.3</t>
  </si>
  <si>
    <t>MIB attributes required to be set to TRUE may imply functional requirements not intended for OCB (e.g. DFS and TPS). Also is the band requirement for the 5.47 - 5.725 band in Europe correct? - lines 33 - 36</t>
  </si>
  <si>
    <t>Verify the intended requirements and correct accordingly</t>
  </si>
  <si>
    <t>MIB attributes required to be set to TRUE may imply functional requirements not intended for OCB (e.g. DFS and TPS) - lines 22 - 25</t>
  </si>
  <si>
    <t>UT0 is not the correct reference. Also applies to line 44</t>
  </si>
  <si>
    <t>Change to UTC and verify the ITU-R reference</t>
  </si>
  <si>
    <t>7.1.3.14</t>
  </si>
  <si>
    <t>Power constrain information element usage implies the setting of specific MIB attributes. Does this mean DFS and TPS are required?</t>
  </si>
  <si>
    <t>Explain usage for OCB or make the field optional</t>
  </si>
  <si>
    <t>Country information element usage implies the setting of specific MIB attributes. Does this mean DFS and TPS are required?</t>
  </si>
  <si>
    <t>The paragraph specifically calls out the TA, but in fact the vendor specific action frame is more likely to be used</t>
  </si>
  <si>
    <t>Add the sentence " The Vendor Specific Action frame is another example of a management frame used OCB</t>
  </si>
  <si>
    <t>Table J.1</t>
  </si>
  <si>
    <t>to identify the unique channel (spacing, bandwidth) and be consistent with FCC rules</t>
  </si>
  <si>
    <t>change to 175, 181</t>
  </si>
  <si>
    <t>to identify the unique channel (spacing, bandwidth) and be consistent with FCC rules. The channel range seems to be inconsistent with the footnote regarding non overlapping channels</t>
  </si>
  <si>
    <t>change to 172, 174, 176, 178, 180, 182, 184</t>
  </si>
  <si>
    <t>change to 170</t>
  </si>
  <si>
    <t>17.3.8.8</t>
  </si>
  <si>
    <t>this applies to PHY i.e. chip/board level</t>
  </si>
  <si>
    <t>Note about applicability of temp. range of the PHY - i.e. chip/board level (e.g. not the entire system)</t>
  </si>
  <si>
    <t>group destination MAC address may need a BSS membership - see the definition of group/multicast address</t>
  </si>
  <si>
    <t>use broadcast instead group destination MAC address</t>
  </si>
  <si>
    <t>17.4.1</t>
  </si>
  <si>
    <t>Since the editing instructions specify "insert", there's no need to underscore the entries in the table</t>
  </si>
  <si>
    <t>Remove the underlining from the entries in the row to be inserted</t>
  </si>
  <si>
    <t>7.4.5</t>
  </si>
  <si>
    <t>The sentence "The Vendor Specific Content contains vendor specific fields." doesn't match the base document, yet there are no strikethroughs or underscores.</t>
  </si>
  <si>
    <t>If the intention is to change the text, use underscores and/or strikethroughs. Otherwise, make the text match the base document.</t>
  </si>
  <si>
    <t>It would be more clear if the mathematical variable "j" were in italics. There are many examples of this in the base document.</t>
  </si>
  <si>
    <t>In Figure 7-101, put "j" (the length of the Organization Identifier field) in italics, or use "Variable"</t>
  </si>
  <si>
    <t>In 7.3.2.26, there are several instances of mathematical variables "j" and "n". It would be more clear if these variables were in italics. There are many examples of this in the base document.</t>
  </si>
  <si>
    <t>Put variables "j" and "n" in italics. Also, remove parentheses around variables,e.g. "(n)", where they occur in the text.</t>
  </si>
  <si>
    <t>7.1.3.1.2</t>
  </si>
  <si>
    <t>Since the editing instructions specify "insert", there's no need to underscore the entries row 2 of the table</t>
  </si>
  <si>
    <t>Remove the underlining from the entries for "00", "Management", "0110" and "Timing Advertisement" in row 2</t>
  </si>
  <si>
    <t>Regarding "When dot11OCBEnabled is true, a sending STA sets the BSSID field to thewildcard BSSID value", it's confusing because "wildcard BSSID value" hasn't been defined yet.</t>
  </si>
  <si>
    <t>Add "(see 7.1.3.3.3)" to the end of the cited sentence</t>
  </si>
  <si>
    <t>Regarding "(see clause 7.2.3.14)", the word "clause" is not necessary, unless referring to a major clause heading</t>
  </si>
  <si>
    <t>Remove the word "clause" so it reads, "see 7.2.3.14)</t>
  </si>
  <si>
    <t>21-Nov-2009 23:41:26 EST</t>
  </si>
  <si>
    <t>Kenney, John</t>
  </si>
  <si>
    <t>Vehicle Safety Consortium 2 (VSC-2)</t>
  </si>
  <si>
    <t>hyphenation appears at wrong point in Timestamp (between s and t)</t>
  </si>
  <si>
    <t>Change so either Timestamp is not hyphenated or hyphen appears between e and s</t>
  </si>
  <si>
    <t>Second sentence is missing the word "field"</t>
  </si>
  <si>
    <t>Insert "field" after "Timing Capabilities" and "is 1"</t>
  </si>
  <si>
    <t>The values for CWmin are suboptimal in an environment where the primary QoS metric is collision rate, not latency, as is likely to be the case in a vehicular environment.</t>
  </si>
  <si>
    <t>Change CWmin to aCWmin for all ACs</t>
  </si>
  <si>
    <t>The edited sentece omits the explicit mention of EDCA parameters found in the baseline sentence</t>
  </si>
  <si>
    <t>Insert "EDCA parameters" between "the default" and "values"</t>
  </si>
  <si>
    <t>There is an extra space between the minus sign and the inserted character "j"</t>
  </si>
  <si>
    <t>remove the extra space so it reads "n-j"</t>
  </si>
  <si>
    <t>7.3.1.31</t>
  </si>
  <si>
    <t>the word "This" in the final sentence of the note is unclear.</t>
  </si>
  <si>
    <t>Change "This" to "The value of y"</t>
  </si>
  <si>
    <t>The clause construction is grammatically incorrect. The words "both of" should not be followed by "and of some".</t>
  </si>
  <si>
    <t>Omit the word "some". Put a period after "longer length". After the inserted period, change "where" to "In the latter case" before "specific OUI values"</t>
  </si>
  <si>
    <t>It is unwise for a standard to use the phrase "currently assigns" unless necessary, since it is apt to become incorrect in the future.</t>
  </si>
  <si>
    <t>Change "currently assigns" to "has assigned"</t>
  </si>
  <si>
    <t>Is the Time Advertisement IE an optional element in a Timing Advertisement frame? If so, the Notes column should say so. The notes column refers to clause 7.3.2.65, which does not indicate whether it is optional or not</t>
  </si>
  <si>
    <t>Insert "Optional." before "See 7.3.2.65" in the notes column</t>
  </si>
  <si>
    <t>The note is inconsistent with the frame types allowed in 11.20</t>
  </si>
  <si>
    <t>Update the note to be consistent with 11.20. The specific frame subtypes that a STA is allowed to send when it has dot11OCBEnabled true are specified in Clause 11.20</t>
  </si>
  <si>
    <t>21-Nov-2009 17:47:52 EST</t>
  </si>
  <si>
    <t>Ecclesine, Peter</t>
  </si>
  <si>
    <t>Cisco Systems, Inc.</t>
  </si>
  <si>
    <t>IEEE Std. 802.11y-2008 changed the title of Table J.2 to "Regulatory classes in Europe", while text here is from 802.11-2007.</t>
  </si>
  <si>
    <t>Make the title change per 802.11y.</t>
  </si>
  <si>
    <t>The PHY requirements do not depend on a temperature range. TGmb are removing temperature ranges from 11mb, and you did not correctly change the dot11TempType in the MIB.</t>
  </si>
  <si>
    <t>Make no changes to 17.3.8.8 Annex A OF3.10.4 or Annex D dot11TempType.</t>
  </si>
  <si>
    <t>You cannot make a normative requirement in a footnote. This statement should be about state variables by station pair, and fails to distinguish when the stations are communicating in a BSS context and outside the context of a BSS, if both are possible (like in U-NII and ITS concurrently).</t>
  </si>
  <si>
    <t>Since you are playing with fire, rewrite this to make clear if both contexts between a station pair are possible, in one context these states are not used, and in the other context (dot11OCBEnabled is false or not present) they are.</t>
  </si>
  <si>
    <t>21-Nov-2009 11:53:27 EST</t>
  </si>
  <si>
    <t>A.4.4.2</t>
  </si>
  <si>
    <t>In the baseline 802.11-2007, many frame types are listed as "M" for transmission and/or reception. Some of these are optional or disallowed when dot11OCBEnabled is true. The allowed frame types are listed in 11.20. Also, reception of beacon frames may be required even for dot11OCBEnabled true if the STA is operating in a band where CF may be used, so FR7 should be conditioned on "not CF17".</t>
  </si>
  <si>
    <t>For each of the following 802.11-2007 PICS, add a row in the amendment and copy the PIC changing the status from "M" to "not CF2.1:M": FT6, FT7, FT9, FT10, FT11, FR5, FR6, FR9, FR10, FR11. Similarly, add rows for the following PICS and change their status from "CF2:M" to "CF2&amp;not CF2.1:M": FT1, FT3, FT5, FT8, FT12, FR2, FR4, FR8. Finally, add a PIC row for FR7 and change the status from "M" to "not CF17:M"</t>
  </si>
  <si>
    <t>Reception of the Timing Advertisement frame should be optional</t>
  </si>
  <si>
    <t>Change status of FR7.1 to "CF2.1:O" Also, this should not be subordinate to FR7. Elevate in the hierarchy one level and renumber appropriately.</t>
  </si>
  <si>
    <t>Transmission of the Timing Advertisement frame should be optional</t>
  </si>
  <si>
    <t>Change status of FT7.1 to "CF2.1:O". Also, this should not be subordinate to FT7. Elevate in the hierarchy one level and renumber appropriately.</t>
  </si>
  <si>
    <t>The wording of the protocol capability for PC37.3 should reflect the dyanmic nature of the requirement in 11.20. Also, this can be stated at the next higher level of hierarchy (not subordinate to PC37)</t>
  </si>
  <si>
    <t>Elevate PC37.3 to the next higher level of hierarchy, numbered appropriately. Change the Protocol Capability text to "If dot11OCBEnabled has been true, transition dot11OCBEnabled to false if STA joins a BSS or becomes the AP in a BSS." Change the status to "CF2.1:M"</t>
  </si>
  <si>
    <t>PC37.2 is obsolete</t>
  </si>
  <si>
    <t>PC37.1 is obsolete</t>
  </si>
  <si>
    <t>This PIC is not needed because two of the three subordinate PICs are obsolete and will be deleted, and the remaining one does not depend on PC37</t>
  </si>
  <si>
    <t>Delete PC37</t>
  </si>
  <si>
    <t>PC11.12 is incorrect because when dot11OCBEnabled is true maintaining a TSF Timer is optional.</t>
  </si>
  <si>
    <t>Delete PC11.12</t>
  </si>
  <si>
    <t>PC11.11 should not require support of the Timing Advertisement frame. Also, the Timing Advertisement frame is of general use, not specific to CF2.1</t>
  </si>
  <si>
    <t>Change "CF2.1M" to "O"</t>
  </si>
  <si>
    <t>A "N/A" choice should be available for PC11.9 because the probe response is not sent by a STA that is not an AP and not operating in an IBSS.</t>
  </si>
  <si>
    <t>Add a PIC row to this table for PC11.9. The row should be the same as in 802.11-2007 except a "N/A" choice should be added to the support column.</t>
  </si>
  <si>
    <t>A "N/A" choice should be available for PC11.4 because not all STAs with a TSF timer will operate in a band where CF is possible</t>
  </si>
  <si>
    <t>Add a PIC row to this table for PC11.4. The row should be the same as in 802.11-2007 except a "N/A" choice should be added to the support column.</t>
  </si>
  <si>
    <t>PC11 in 802.11-2007 should be modified. Support of the TSF Timer is optional when a STA is in 5.9 GHz band.</t>
  </si>
  <si>
    <t>Add a PIC row to this table for PC11. The row should be the same as in 802.11-2007 except that the Status should be: "not CF17:M, CF17:O"</t>
  </si>
  <si>
    <t>CF2.1 is not stated in a form that is consistent with the baseline PICs in this section, either as a statement of configuration or as a question. The distinction between CF18 and CF2.1 is not signficant.</t>
  </si>
  <si>
    <t>Reword the Feature description associated with CF2.1 to :"Is independent station operating outside the context of a BSS?". Delete CF18. Change the Status of CF2.1 to "CF17:M, not CF17:O". Through the rest of the PICS in the amendment, change any reference to CF18 to a reference to CF2.1.</t>
  </si>
  <si>
    <t>17.3.10.3</t>
  </si>
  <si>
    <t>This inserted paragraph is written as if there would be two separate tests conducted for channel rejection, one outlined in the baseline 802.11-2007 paragraph and a second outlined in this paragraph. In reality there would be one measurement, and the result would be compared against table 17-13 as indicated in the first paragraph and also (perhaps) against table 17-13a. The sentences that create the misimpression are the third and fifth of this paragraph. The third sentence repeats the requirement that the signal is a conformant OFDM signal and unsynchronized with the other signal. These requirements are stated in the baseline paragraph and it is not necessary to repeat them. Repeating them creates a misimpression that there is a second test. The fifth and final sentence states that the minimum sensitivities are those from table 17-13. Again, that requirement is stated in the baseline paragraph and repeating it here creates a misimpression.</t>
  </si>
  <si>
    <t>Change the third sentence to: "The results in Table 17-13a are applicable when the interfering signal in the nonadjacent channel conforms to transmit mask M (see Figure I.2)." Delete the fifth sentence.</t>
  </si>
  <si>
    <t>The sentence beginning "For a conformant PHY meeting the optional" is confusing because the "shall" is met by definition when the condition is met, i.e. meeting the optional specification means that the measured rejection is no less than specified in the table. The requirement should be stated in terms of a STA that sets dot11ACRType to 2.</t>
  </si>
  <si>
    <t>Change "For a conformant PHY meeting the optional enhanced receiver performance specifications" to "For a STA that sets dot11ACRType = 2"</t>
  </si>
  <si>
    <t>The sentence "If dot11ACRType = 2, the optional enhanced receiver performance specifications given in Table 17-13a shall apply" is confusing because it mixes "optional" and "shall". I believe the intent is to say that if a STA sets this to 2 it indicates that it supports the optional enhanced values.</t>
  </si>
  <si>
    <t>Replace this sentence with: "A STA that sets dot11ACRType = 2 indicates that it supports the optional enhanced receiver performance specifications given in Table 17-13a."</t>
  </si>
  <si>
    <t>17.3.10.2</t>
  </si>
  <si>
    <t>Change the third sentence to: "The results in Table 17-13a are applicable when the interfering signal in the adjacent channel conforms to transmit mask M (see Figure I.2)." Delete the fifth sentence.</t>
  </si>
  <si>
    <t>11.21.2</t>
  </si>
  <si>
    <t>The term "Local Time" is defined in terms of the receiver's TSF Timer. If a STA without a TSF Timer receives a Timing Advertisement frame, this definition is not applicable.</t>
  </si>
  <si>
    <t>Change the start of the sentence from "For a STA eceiving a Timing Advertisement frame" to " For a STA that maintains a TSF Timer and receives a Timing Advertisement frame". Insert a sentence after this sentence: "Otherwise, the Local Time is unspecified."</t>
  </si>
  <si>
    <t>The first sentence of this subclause is incorrect. By virtue of the added sentence in 11.1, clause 11.1.2 is optional for a STA that has dot11OCBEnabled equal to true. Such a STA need not maintain a TSF Timer. So, it is not true that "each STA maintains a TSF timer," let alone that each STA does so for sychronization purposes. A reader would be justified in interpreting this sentence, in conjunction with 11.1, to mean that the Timing Advertisement can only be sent by a STA with dot11OCBEnabled equal to false, but I know this is not the intent.</t>
  </si>
  <si>
    <t>Change the first sentence of 11.21 to: "The Timing Advertisement management frame may be sent by any STA that maintains a TSF Timer."</t>
  </si>
  <si>
    <t>The use of the word "after" implies a sequencing that is not intended. How long after? Furthermore, the text doesn't say that dot11OCBEnabled should be false, it says it shall be "set to FALSE." This implies it was true and there is a transition. This should be stated explicitly, or the statement should simply be that the value "is" false.</t>
  </si>
  <si>
    <t>Make this sentence part of the lettered list above, as item (f), so that it is predicated on "When dot11OCBEnabled is true in a STA". Word item (f) as: "If the STA joins a BSS or becomes the AP within a BSS the STA shall set dot11OCBEnabled to FALSE."</t>
  </si>
  <si>
    <t>Item (a) allows a STA with dot11OCBEnabled equal to true to send a Timing Advertisement frame. However, that is only possible if the STA maintains a TSF timer, which is optional for such a STA.</t>
  </si>
  <si>
    <t>Change "subtype Action and Timing Advertisement" to "subtype Action and, if the STA maintains a TSF Timer, subtype Timing Advertisement."</t>
  </si>
  <si>
    <t>Item (a) excludes synchronization, authentication and association. It does not exclude data confidentiality. Clause 5.3.1 states that the data confidentiality service is not used, but this is informative text. It would be appropriate to exclude data confidentiality in a normative section.</t>
  </si>
  <si>
    <t>In item (a) insert the following sentence between the two existing sentences: "Data confidentiality as defined in Clause 8 is not used."</t>
  </si>
  <si>
    <t>Rather than use the footnote approach, include a full sentence for each of the two cases of dot11OCBEnabled.</t>
  </si>
  <si>
    <t>In Line 1 remove the footnote and insert "for which dot11OCBEnabled is false" after "A STA" and before "keeps two". In line 7, elevate the inserted sentence from a note to a regular sentence.</t>
  </si>
  <si>
    <t>I interpret the added sentence to mean that no "shall" in clause 11.1 (including subclauses) is required when dot11OCBEnabled is true. However, first sentence of 802.11-2007 11.1.2.3 says "STAs shall use information from the CF Parameter Set elementof all received Beacon frames, without regard for the BSSID, to update their NAV as specified in 9.3.2.2." I believe that requirement holds even for a STA that has dot11OCBEnabled equal to true, if that STA is operating in a band in which CF is being used. So, there appears to be a contradiction between the statement added to 11.1 and this requirement. There may be others within 11.1 as well.</t>
  </si>
  <si>
    <t>Clarify whether this, or any other requirement in Clause 11.1 (including subclauses), applies to a STA for which dot11OCBEnabled is true. Since the added statement in 11.1 appears to make all of the rest of the clause optional for such a STA, if there is something that is truly a requirement, consider repeating it in 11.20.</t>
  </si>
  <si>
    <t>The added sentence states that the mechanisms in 11.1 (including subclauses) are optional for a STA that has dot11OCBEnabled equal to true. Nevertheless, if such a STA decides to exercise the option to use one of these mechanisms, there may be conditional requirements that apply. Is this clear enough? For example, maintaining a TSF Timer becomes optional. If a STA opts to maintain a TSF Timer, presumably it must conform to the format indicated within 11.1, e.g. 64 bits with microsecond resolution. Should there be a statement noting that conditional requirements may apply if an optional mechanism is used?</t>
  </si>
  <si>
    <t>Add a sentence to 11.1: "If a STA with dot11OCBEnabled true opts to use a mechanism defined herein, conditional requirements defined as part of the mechanism apply."</t>
  </si>
  <si>
    <t>The "and" clause of the inserted sentence follows from the initial clause. This would be clarified if the word "therefore" was inserted.</t>
  </si>
  <si>
    <t>Insert "therefore" after "and" and before "is not"</t>
  </si>
  <si>
    <t>19-Nov-2009 10: 0:30 EST</t>
  </si>
  <si>
    <t>Thomson, Allan</t>
  </si>
  <si>
    <t>The changes to vendor specific IE are causing many other issues in the base spec and other amendments. For example the RSN IE has OUI defined which is a fixed 3 octet field. However, some people are confused now that 11p has introduced a variable 3 or 5 octet vendor IE which represents OUI and OI. This change is causing unnecessary complication in both implementations and other specs.</t>
  </si>
  <si>
    <t>Revert changes to the vendor specific IE to only be based on the 3 octet OUI and introduce a new IE to represent OI 5 octet value and make all other changes to 11p to address this change</t>
  </si>
  <si>
    <t>It is true that legacy devices will still understand legacy VS action frames, and even for unknown action frames of either format, the legacy device will correctly discard over them. Similarly, provided that the length of the OI can be determined internally from earlier bytes within the OI field, then any device that is 11p-enabled will understand the new format. However, this fix to the VS frame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</si>
  <si>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action frame for an OI.</t>
  </si>
  <si>
    <t>It is true that legacy devices will still understand legacy VS IEs, and even for unknown VS IEs of either format, the legacy device will correctly calculate the length of the VS IE of either format and correctly skip over them. Similarly, provided that the length of the OI can be determined internally from earlier bytes within the OI field, then any device that is 11p-enabled will understand the new format. However, this fix to the VS IE seems to be a partial fix only, since we have now seen WG members commenting on *all* instances of OUI in the draft, even when such a change would cause problems with legacy</t>
  </si>
  <si>
    <t>If there is a need to generalize OUI to OI, then 11p should perform the job properly. OUIs are presently used in fixed and variable fields in the Cipher Suite IE (7.3.2.25.1), AKM Suite IE (7.3.2.25.2), KDE (8.5.2), MIB variables in Annex D. Fix, without breaking legacy. Else create a new VS IE for an OI.</t>
  </si>
  <si>
    <t>The text from P8L35 to P8L45 is not easily understood and hard to extend to other timing capabilities.</t>
  </si>
  <si>
    <t>The text should be rewritten to clarify and structure for easy extension. See TGv document 09/1205r0 for proposed changes to 11p base text.</t>
  </si>
  <si>
    <t>The Time Error field explanation is written in a way that implies it is the definition for all values of the Timing Capabilities</t>
  </si>
  <si>
    <t>19-Nov-2009  2: 6: 3 EST</t>
  </si>
  <si>
    <t>A4.4</t>
  </si>
  <si>
    <t>11.20 defines that synchronization, authentication, and association as defined in Clause 11.1 and Clause 11.3 are not used by a STA operating as an "Independent station operating outside the context of a BSS". Since it is possible to implement a STA that only operates as an "Independent station operating outside the context of a BSS", i.e. in the 5.9 GHz band, then the MAC protocol capabilities associated with these, and the frame transmissions and receptions associated with these should be optional and the PICs should reflect this. However the status for items PC11.3, PC11.4 and PC14 in A4.4.1 and items FT6, FT7, FT8, FT10, FT11, FR5, FR6, FR7, FR9, FR10 and FR11 in A4.4.2 are all "M" and there is no option available in the support column for these items to select "N/A".</t>
  </si>
  <si>
    <t>Change the status for the items listed in the comment to "not CF17:M", and add the option "N/A' in the support column</t>
  </si>
  <si>
    <t>19-Nov-2009  2: 5:24 EST</t>
  </si>
  <si>
    <t>11.20 defines that the transmission of Timing Advertisement frames is optional (may is used, not shall) if a STA operates as an "Independent station operating outside the context of a BSS". Further this is borne out by the statements in 11.21.1. However in A4.4.1, item PC11.11 and added by this amendment makes Timing Advertisement frame generation mandatory if a STA operates as an "Independent station operating outside the context of a BSS". Further in A4.4.2, items FT7.1 and FR7.1 make transmission and reception mandatory of the capability of the STA operating as an "Independent station operating outside the context of a BSS" exists, which is not a requirement. Also by identifying these two items as FT7.1 and FR.1 they are made subordinate to beacon frames (items FT7 and FR7) which is not correct - the Timing Advertisement Frame is an independent frame of type Public Action.</t>
  </si>
  <si>
    <t>In A4.4.1 change the status entry for item PC11.11 to "O", or to "CF2.1:O". In A4.4.2 change the status entry for item FT7.1 to "PC11.11:M", the status entry for item FR7.1 to "O", and renumber both items to not be subordinate to other listed frames.</t>
  </si>
  <si>
    <t>19-Nov-2009  2: 4:42 EST</t>
  </si>
  <si>
    <t>A4.4.1</t>
  </si>
  <si>
    <t>The modification to 11.1 in the amendment indicate that all the mechanisms in 11.1, including 11.1.1 are optional, which means that when a STA is operating as an "Independent station operating outside the context of a BSS", the presence of a TSF timer as specified in the second sentence of 11.1.1 of the baseline is not mandatory. Further 11.21 defines a synchronization mechanism that utilizes the Timing Advertisement frames, but does not require such synchronization to be mandatory nor require TSF timer to be present. Note the first sentence of 11.21 only informatively indicates that a STA maintains a TSF timer for synchronization purposes. Since it is possible to implement a STA that only operates as an "Independent station operating outside the context of a BSS", i.e. in the 5.9 GHz band, and which does not rely on, or require, any of the defined mechanisms for synchronization, the PICs should support TSF timer being optional. However it does not since in A4.4.1 of the baseline item PC11 indicates support for TSF synchronization function is mandatory, and because of 11.1.1 this includes the TSF timer.</t>
  </si>
  <si>
    <t>In A4.4.1 change the references for item PC11 to include 11.20 and change the status entry to "not CF17:M, CF17:O".</t>
  </si>
  <si>
    <t>18-Nov-2009 17:24:19 EST</t>
  </si>
  <si>
    <t>PC11.11 Timing Advertisement generation is optional in the text and should be optional. Example: smart-cones, toll-tags, etc.
Change the "Status" field of "FT7.1" and "FR7.1" from "CF18:M" to "CF2.1:O".</t>
  </si>
  <si>
    <t>Change the "Status" field of "FT7.1" and "FR7.1" from "CF18:M" to "CF2.1:O".</t>
  </si>
  <si>
    <t>18-Nov-2009 17:22: 0 EST</t>
  </si>
  <si>
    <t>4.4.1</t>
  </si>
  <si>
    <t>PC11.11 Timing Advertisement generation is optional in the text and should be optional.
Change the "Status" field of "PC11.11" from "CF18:M" to "CF2.1:O".</t>
  </si>
  <si>
    <t>Change the "Status" field of "PC11.11" from "CF18:M" to "CF2.1:O".</t>
  </si>
  <si>
    <t>17-Nov-2009 13:42:58 EST</t>
  </si>
  <si>
    <t>17-Nov-2009 13:28:33 EST</t>
  </si>
  <si>
    <t>17-Nov-2009 12:54:25 EST</t>
  </si>
  <si>
    <t>17-Nov-2009 12:41:21 EST</t>
  </si>
  <si>
    <t>17-Nov-2009 12:40:27 EST</t>
  </si>
  <si>
    <t>17-Nov-2009 12:35:59 EST</t>
  </si>
  <si>
    <t>16-Nov-2009 16:23: 2 EST</t>
  </si>
  <si>
    <t>16-Nov-2009 12:49:37 EST</t>
  </si>
  <si>
    <t>"Within the same Regulatory Class, the channels in use in any location shall be non-overlapping."
While I believe this is necessary, this is a normative requirement that is "distributed" across multiple entities. The "in any location" is ill-defined.
This single sentence does not relieve TGp of defining processes and requirements on an individual STA that enables it to meet the goals of this statement. Otherwise, this statement will remain a statement of good intent, not actuality.
Same comment in Table J.2.</t>
  </si>
  <si>
    <t>Define rules and processes that demonstrably enable a TGp device to meet the intend of this statement. For example, it could be required to perform some kind of period scan to build a map of used channels and widths and required select a channel that partly overlaps a used channel.</t>
  </si>
  <si>
    <t>Annex I.1</t>
  </si>
  <si>
    <t>ITS is not in the abbreviations</t>
  </si>
  <si>
    <t>Add ITS to abbreviations.</t>
  </si>
  <si>
    <t>" The receiving STA's SME can use the Timestamp, Local Time, and Time Advertisement information element to align its estimate of the time standard to the transmitting STA's estimate of the corresponding time standard." Is the flight time ignored? Please clarify.</t>
  </si>
  <si>
    <t>"A STA for which dot11OCBEnabled is true is not a member of a BSS, and is not required to synchronize to a common clock or use these mechanisms." This sentence disallows the use of a TSF timer at a TGp STA, since TSF timer is one of the mechanisms defined in 11.1. However, this contradicts to the statement in 11.21.1 (pg18, Line34) that "According to 11.1.2. each STA maintains a TSF Timer for synchronization purpose.". Modify the text to be consistent.</t>
  </si>
  <si>
    <t xml:space="preserve"> 8-Nov-2009 20:59: 4 EST</t>
  </si>
  <si>
    <t xml:space="preserve"> 5-Nov-2009 10:39:58 EST</t>
  </si>
  <si>
    <t>Updated to reflect mid-week status</t>
  </si>
  <si>
    <t>Updated to reflect end of week status</t>
  </si>
  <si>
    <t>Added all comments at conclusion of SB#1, previously withdrawn comments back in</t>
  </si>
  <si>
    <t>Disagree.  The use of a TSF timer is not precluded by this statement.</t>
  </si>
  <si>
    <t>Disagree.  The TSF timer in this case does not represent a local time, but, when corrected by values in the Time Advertisement IE, the result is a local time.  See the third paragraph of 7.3.2.65.      The comment will be submitted by the TGp chair during the sponsor ballot.</t>
  </si>
  <si>
    <t>Disagree.  The rules and procedures for a STA to satisfy the requirements of the footnote are outside the scope of 802.11.  Channel selection when dot11OCBEnabled is true is not performed using MAC services.  As stated in subclause 5.2 : "A STA for which dot11OCBEnabled is true initially transmits and receives on a channel known in advance, either through regulatory designation or some other out-of-band communication. A STA's SME determines PHY layer parameters, as well as any changes in operating channel, e.g., using information obtained via out-of-band communication or over-the-air frame exchange".  The STA performs no scanning, and by regulation, the only means for a STA to change channel is via such information.  Therefore, like authentication, such rules and procedures apply to the station management entity (SME) or to applications outside of the MAC sublayers.</t>
  </si>
  <si>
    <t>Principle</t>
  </si>
  <si>
    <t>The issue is that the regulatory body does not permit overlapping channels, the note wording must reflect that this is the basis for non-overlapping and not this standard. The note should be worded to be a reminder of the regulatory requirments and not be confused with a standard's requirement/specification. Change note to read: "+U9The regulatory agency does not permit overlapping channels in the same Regulatory Class."</t>
  </si>
  <si>
    <t>It is the responsibility of management layers outside the scope of this standard to ensure whether  channels in use at any location are non-overlapping.</t>
  </si>
  <si>
    <t xml:space="preserve"> This comment is out of scope for this ballot as it does not relate to changed material or material effects by changed material or a previous unsatisfied comment.       The comment will be submitted by the TGp chair during the sponsor ballot.</t>
  </si>
  <si>
    <t>Add to Notes column for Timestamp row: "See  7.3.1.10 for Timestamp format"</t>
  </si>
  <si>
    <t>Justin will propse resolution</t>
  </si>
  <si>
    <t>Clean up prior to first teleconference</t>
  </si>
  <si>
    <t>Changes to reflect results of teleconference</t>
  </si>
  <si>
    <t>Hawaii</t>
  </si>
  <si>
    <t>Telcon1</t>
  </si>
  <si>
    <t>Telcon2</t>
  </si>
  <si>
    <t>doc.: IEEE 802.11-09/1200r8</t>
  </si>
  <si>
    <t>Agree: Modify P802.11p to reflect the following:
1. In the second sentence of 11.1.1 (requires adding appropriate part of this subclause to the 11p draft), insert “in which dot11OCBEnabled is false” between “STAs” and “shall”.  Add a third sentence to the paragraph: “STAs in which dot11OCBEnabled is true may maintain a TSF timer for purposes other than synchronization.”
2a.  In the first paragraph of 11.21.1, delete the first sentence which begins with “According to...”.
2b. Insert a new first sentence: “A STA that sends a Timing Advertisement frame shall maintain a TSF Timer in order to set the Timestamp field in this frame.”
2c. In the next (the now- second sentence, remove all text before the word “when”, starting the sentence with “When a STA transmits...”.
2d. In this now second sentance (beginning with “When a STA transmits...”), insert a comma between the words "frame" and "the".</t>
  </si>
  <si>
    <t>Agree.
Remove the “and” before “Time Advertisement information element” and insert “, and estimates of  propagation delay” after “element”.</t>
  </si>
  <si>
    <t>Initially proposed Resolution Detail</t>
  </si>
  <si>
    <t>Final agreed-upon resolution</t>
  </si>
  <si>
    <t>Proposed resolution to CID 1016 was inadvertently included in the cut/paste revisions to CIDs 1010 and 1015, added results of 7 Jan telecon</t>
  </si>
  <si>
    <t>General or blank</t>
  </si>
  <si>
    <t xml:space="preserve">Clause 2. </t>
  </si>
  <si>
    <t>FS-1</t>
  </si>
  <si>
    <t>Francois Simon</t>
  </si>
  <si>
    <t>Declined – ITU-R TF.460.6 is mentioned in subclause 7.3.2.65, Table 7-35b of P802.11p/D9.0.  The appropriate normative reference is added in clause 2 of P802.11p/D9.0.  The current IEEE Std 802.11 does not include this reference.</t>
  </si>
  <si>
    <r>
      <t>Accepted - TBD – All the latest documents need to be identified.  Replace “</t>
    </r>
    <r>
      <rPr>
        <b/>
        <i/>
        <sz val="10"/>
        <rFont val="Arial"/>
        <family val="2"/>
      </rPr>
      <t>P802.11w</t>
    </r>
    <r>
      <rPr>
        <b/>
        <sz val="10"/>
        <rFont val="Arial"/>
        <family val="2"/>
      </rPr>
      <t>” with “</t>
    </r>
    <r>
      <rPr>
        <b/>
        <i/>
        <sz val="10"/>
        <rFont val="Arial"/>
        <family val="2"/>
      </rPr>
      <t>P802.11w-2009</t>
    </r>
    <r>
      <rPr>
        <b/>
        <sz val="10"/>
        <rFont val="Arial"/>
        <family val="2"/>
      </rPr>
      <t>”.  Replace “</t>
    </r>
    <r>
      <rPr>
        <b/>
        <i/>
        <sz val="10"/>
        <rFont val="Arial"/>
        <family val="2"/>
      </rPr>
      <t>P802.11z-D5.0</t>
    </r>
    <r>
      <rPr>
        <b/>
        <sz val="10"/>
        <rFont val="Arial"/>
        <family val="2"/>
      </rPr>
      <t>” with “</t>
    </r>
    <r>
      <rPr>
        <b/>
        <i/>
        <sz val="10"/>
        <rFont val="Arial"/>
        <family val="2"/>
      </rPr>
      <t>P802.11z-D6.0</t>
    </r>
    <r>
      <rPr>
        <b/>
        <sz val="10"/>
        <rFont val="Arial"/>
        <family val="2"/>
      </rPr>
      <t>.</t>
    </r>
  </si>
  <si>
    <r>
      <t>Declined – The sentence is correct as is.  One interpretation of the sentence could be: “</t>
    </r>
    <r>
      <rPr>
        <b/>
        <i/>
        <sz val="10"/>
        <rFont val="Arial"/>
        <family val="2"/>
      </rPr>
      <t>STA’s that do not have the MIB variable defined operate as if it is false</t>
    </r>
    <r>
      <rPr>
        <b/>
        <sz val="10"/>
        <rFont val="Arial"/>
        <family val="2"/>
      </rPr>
      <t>”.  It is proposed to make no change to the text.</t>
    </r>
  </si>
  <si>
    <t>Accepted – as per Suggested Remedy.  The proposed change text reads: “…(see 72.3.14)…”</t>
  </si>
  <si>
    <t>Accepted – as per Suggested Remedy.  It is proposed to add the following sentence:  “The Vendor Specific Action frame is another example of a management frame used outside the context of a BSS” placed before the last sentence of the last paragraph.</t>
  </si>
  <si>
    <t>Accepted – as per Suggested Remedy.  The proposed text change reads: “….field to the wildcard BSSID value (see 7.1.3.3.3).”</t>
  </si>
  <si>
    <r>
      <t>Accepted in principle – “Data Confidentiality” provides the security of a WLAN up to the level of security implicit in wired LAN. In the P802.11p amendment, security services are outside the scope of 802.11 and are performed in layers above the MAC sublayer.  It is proposed to change the text in subclause 5.2.10, 2</t>
    </r>
    <r>
      <rPr>
        <b/>
        <vertAlign val="superscript"/>
        <sz val="10"/>
        <rFont val="Arial"/>
        <family val="2"/>
      </rPr>
      <t>nd</t>
    </r>
    <r>
      <rPr>
        <b/>
        <sz val="10"/>
        <rFont val="Arial"/>
        <family val="2"/>
      </rPr>
      <t xml:space="preserve"> paragraph, at the end of the 3rd sentence.  Replace “….does not utilize the 802.11 authentication or association services.” with “…does not utilize the 802.11 authentication, or association, or data confidentiality services”.</t>
    </r>
  </si>
  <si>
    <r>
      <t>Accepted in principle – According to the instructions on page 1 – “I</t>
    </r>
    <r>
      <rPr>
        <b/>
        <i/>
        <sz val="10"/>
        <rFont val="Arial"/>
        <family val="2"/>
      </rPr>
      <t>nsert</t>
    </r>
    <r>
      <rPr>
        <b/>
        <sz val="10"/>
        <rFont val="Arial"/>
        <family val="2"/>
      </rPr>
      <t>” - , the Suggested Remedy appears to be correct.  Proposing to remove the underlines.</t>
    </r>
  </si>
  <si>
    <t>Accepted per Suggested Remedy.  It is propose to change the paragraph as follows: “The value of all 1s is used to indicate the wildcard BSSID. The wildcard value shall not be used in the BSSID field except where explicitly permitted in this standard. When dot11OCBEnabled is true, the wildcard value shall be used in the BSSID field."</t>
  </si>
  <si>
    <t>Accepted per Suggested Remedy.  Propose to change sentence as follows: “or that it contains"</t>
  </si>
  <si>
    <t xml:space="preserve">Counter – Table 7-18a identifies the IEs that may be included  in the Timing  Advertisement frame and their proper order. That frame is to be transmitted on t e  “air interface”.  On the other hand,  10.3.51.1.2 specifies the parameter passed between the SME and the LME.  This abstract operation is internal to the STA  and it is  implementation dependent.  The parameters are only loosly associated with the frame’s Es and ordering is not required. It is the responsibility of the  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</si>
  <si>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Accepted per Suggested Remedy. The proposed text reads: “The IEEE has assigned public…..”</t>
  </si>
  <si>
    <t>Accepted per Suggested Remedy.  The proposed change reads: “The value of “ y” is specified…”</t>
  </si>
  <si>
    <t>Accepted in principal – It is proposed to correct Table 7-26 title.  However, the title is not part of the P802.11p amendment as this table exists and titled correctly in the base standard.  The proposed correction in D9.0 is as follows: “Table 7-26-Element IDs”</t>
  </si>
  <si>
    <t>Accepted per Suggested Remedy.  Propose change: “n-j”.</t>
  </si>
  <si>
    <t xml:space="preserve">Accepted in principal -  As per Suggested remedy.  However, this rule will also affect subclause 7.3.1.31. The propose changes will affect: 
7.3.1.31 – Page 6 - Line 22
7.3.2.26 – Page 7 – Line 2
                              - Line 3
                              - Line 4
                              - Line 10 </t>
  </si>
  <si>
    <t>Accepted per Suggested Remedy.  The proposed change reads: 
“…the default EDCA parameters values used….”</t>
  </si>
  <si>
    <t>Decline – From the 802.11 WG Editor’s Meeting (March 2009); doc. IEEE 802.11-09/0322r1, states that “TRUE” and “FALSE” sould be capatalized when preceeded by “set to”; otherwise,  “true” and “false” should be lower case.  TGp has adopted this rule.  Thus, the title of Table 7-37a is correct as is.</t>
  </si>
  <si>
    <t>Accepted per Suggested Remedy.  The proposed text change reads: 
“When the value of the Timing Capabilities field is 1 the Time Value…”</t>
  </si>
  <si>
    <t>Accepted in principal – This depends on the editor being used.  MSWord, even justified, would not hyphen the word.  Perhaps this is a characteristic of FrameMaker?</t>
  </si>
  <si>
    <r>
      <t>Accepted per Suggested Remedy.  The proposed change is “</t>
    </r>
    <r>
      <rPr>
        <b/>
        <i/>
        <sz val="10"/>
        <rFont val="Arial"/>
        <family val="2"/>
      </rPr>
      <t>j</t>
    </r>
    <r>
      <rPr>
        <b/>
        <sz val="10"/>
        <rFont val="Arial"/>
        <family val="2"/>
      </rPr>
      <t>”.</t>
    </r>
  </si>
  <si>
    <t>Counter – It is believed that no change is required for the last paragraph in 7.4.5 in D9.0.  It is proposed to retain the text from the base standard and is as follows: 
” The Vendor Specific Content contains vendor-specific field(s). The length of the Vendor Specific Content in a Vendor Specific Action frame is limited by the maximum allowed MMPDU size”</t>
  </si>
  <si>
    <t>Counter – The “instruction” text in the Suggested Remedy appears to be the same text as specified in P802.11p/D9.0.  No proposed change for this comment.</t>
  </si>
  <si>
    <t>Agree in principal – However, the proposed text is as follows: 
“ In an infrastructure BSS, AIFSN[AC] is…”</t>
  </si>
  <si>
    <t xml:space="preserve">Accept in principal – This comment as been addressed in Comment #1038 -  10.3.51.1.2 specifies the parameters passed between the SME and the LME.  This abstract operation is internal to the STA  and it is  implementation dependent.  The parameters are only loosly associated with the frame’s IEs and ordering is not required. It is the responsibility of the Implementation to “translate” the parameters to IE content. While not required the order in the primitives will be reordered to track those in the frame format.  It is propose to change the order of the parameters in 10.3.51.1.2 as follows:
1) Capability information
2) Country
3) Power constraint
4) Time advertisement
5) Extended Capabilities
6) VendorSpecificInfo
</t>
  </si>
  <si>
    <t>Accept in principal – This comment resolution is similar of CID# 1038, except it addresses the primitive associated with a received Timing Advertisement frame.  Here again, the order of the parameters to be passed from the MLME to the SME is not required to follow the order of the Timing Advertisement’s fields received.  In addition, some of the parameters included in the MLME-TIMING_ADVERTISEMENT.indication primitive are related to the receiver itself and were NOT transmitted over the air interface.  The following order of parameters for this primitive is proposed: 
1) Timestamp
2) Capability Information
3) Local Time
4) Country
5) Power Constraint
6) Timing Advertisement
7) Extended Capabilities
8) RCPI
9) Source MAC Address
10) VendorSpecificInfo</t>
  </si>
  <si>
    <t>Accepted per Suggested Remedy.  The propose change reads: 
“…of a BSS, and therefore is not required…”</t>
  </si>
  <si>
    <t>Note: The CID reference should be 11.20; not 11.2 
Accepted per Suggested Remedy. The proposed changed text reads: 
“…subtypes Action and Timing Advertisement…”</t>
  </si>
  <si>
    <t>Accepted per Suggested Remedy.  The proposed text change reads as follow: 
“dot11ACRType – Implementation dependent – Dynamic”</t>
  </si>
  <si>
    <t>Counter – PC37 PICS is proposed to be deleted as per document 09-1242r1</t>
  </si>
  <si>
    <t>Accepted per Suggested Remedy. Propose to change “PC1.1a as follows: 
“No Authentication or Association state”</t>
  </si>
  <si>
    <t xml:space="preserve">Declined – The acronym “OCB” is not used in IEEE 802.11p/D9.0.  Therefore, it is not required to be defined.  The acronym “OCB” is an integral part of the MIB attribute name, “dot11OCBEnabled”, and is defined in Annex D.  There is no change proposed to 802.11p/D9.0 based on the comment.  </t>
  </si>
  <si>
    <t xml:space="preserve">Accepted per Suggested Remedy.  It is proposed to add Clause 4 to P802.11p with 2 acronyms defined and presented as follows: 
“
4.  Abbreviations and acronyms
Change clause 4 by adding the following acronyms in the appropriate alphabetical order:
GPS – Global Positioning System
UTC – Coordinated Universal Time
“
</t>
  </si>
  <si>
    <t>Agree.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t>
  </si>
  <si>
    <t>Principle
(3) On Page 17, line 53, remove the words “to add a footnote to” from the editing instructions
(4) On Page 18 Line 1:
a. Remove the underlining from “STA”
b. Remove the superscript “1” after “STA”
c. Insert "for which dot11OCBEnabled is false" after "A STA" and before "keeps two".
On Page 18, line 7, elevate the inserted sentence from a note to a regular sentence.</t>
  </si>
  <si>
    <t>Agree
In item a) in 11.20, change the first part of the sentence to the following: “Synchronization, authentication, association, and classification”</t>
  </si>
  <si>
    <r>
      <t xml:space="preserve">Actual subclause is 11.20.  Recommend to accept
</t>
    </r>
    <r>
      <rPr>
        <sz val="10"/>
        <color indexed="10"/>
        <rFont val="Arial"/>
        <family val="2"/>
      </rPr>
      <t>NEW INPUT FROM 09/0045R1:
Principle
Use the word “set” for the action of setting the value.
Change the statement to: “When a STA joins a BSS, it shall set dot11OCBEnabled to FALSE.  The STA shall keep dot11OCBEnabled false throughout its association with the BSS or while the STA is the AP within a BSS.</t>
    </r>
  </si>
  <si>
    <t>Disagree
PIC is not required for this functionality</t>
  </si>
  <si>
    <t xml:space="preserve">Principle
Make the changes specified in 09/1205r1, with the following exceptions:
(a) Don’t use the word “set”, since that implies the action of setting a value
(b) Only include the text for Timing Capabilities = 0 and 1, since those are covered in D9.0.
(c)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
</t>
  </si>
  <si>
    <t>Principle
Make the changes specified in 09/1205r1, with the following exceptions:
(d) Don’t use the word “set”, since that implies the action of setting a value
(e) Only include the text for Timing Capabilities = 0 and 1, since those are covered in D9.0.
(f) Rephrase the start of each bullet in the list since we are enumerating the fields used.
Therefore, in 7.3.2.65 change the paragraph immediately following Table 7-37b to the following paragraphs and two bullet points:
When the value of the Timing Capabilities field is 0, no optional fields are included in the Time Advertisement information element.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When the value of the Timing Capabilities is 1, the following fields are included in the Time Advertisement information element:
- the Time Value field, a two’s complement integer in nanoseconds which, when added to the Timestamp present in the same transmitted frame, gives the receiving STA an estimate of the time standard at the time the frame was transmitted. .The Timestamp is derived from the TSP Timer as defined in 11.21
-  the Time Error field, which is set to an unsigned integer in nanoseconds that defines the standard deviation of the error in the Time Value estimate</t>
  </si>
  <si>
    <t>Agree
Add the following as the third sentence of 11.1: “If a STA with dot11OCBEnabled true opts to use a mechanism defined herein, conditional requirements defined as part of the mechanism apply."</t>
  </si>
  <si>
    <t>Principle:
 Modify P802.11p to reflect the following:
1. In the second sentence of 11.1.1 (requires adding appropriate part of this subclause to the 11p draft), insert “in which dot11OCBEnabled is false” between “STAs” and “shall”.  Add a third sentence to the paragraph: “STAs in which dot11OCBEnabled is true may maintain a TSF timer for purposes other than synchronization.”
2a.  In the first paragraph of 11.21.1, delete the first sentence which begins with “According to...”.
2b. Insert a new first sentence: “A STA that sends a Timing Advertisement frame shall maintain a TSF Timer in order to set the Timestamp field in this frame.”
2c. In the next (the now- second sentence, remove all text before the word “when”, starting the sentence with “When a STA transmits...”.
2d. In this now second sentance (beginning with “When a STA transmits...”), insert a comma between the words "frame" and "the".</t>
  </si>
  <si>
    <t>Agree
(1) On Page 17, line 53, remove the words “to add a footnote to” from the editing instructions
(2) On Page 18 Line 1:
a. Remove the underlining from “STA”
b. Remove the superscript “1” after “STA”
c. Insert "for which dot11OCBEnabled is false" after "A STA" and before "keeps two".
(3) On Page 18, line 7, elevate the inserted sentence from a note to a regular sentence.</t>
  </si>
  <si>
    <t>Agree
In item (a) insert the following sentence between the two existing sentences: "Data confidentiality as defined in Clause 8 is not used."</t>
  </si>
  <si>
    <t>Agree
In item (a) of 11.20, change "subtype Action and Timing Advertisement" to "subtype Action and, if the STA maintains a TSF Timer, subtype Timing Advertisement."</t>
  </si>
  <si>
    <t xml:space="preserve">Principle
Use the word “set” for the action of setting the value.
Change the statement to: “When a STA joins a BSS, it shall set dot11OCBEnabled to FALSE.  The STA shall keep dot11OCBEnabled false throughout its association with the BSS or while the STA is the AP within a BSS.
</t>
  </si>
  <si>
    <t>Principle
 Modify P802.11p to reflect the following:
1. In the second sentence of 11.1.1 (requires adding appropriate part of this subclause to the 11p draft), insert “in which dot11OCBEnabled is false” between “STAs” and “shall”.  Add a third sentence to the paragraph: “STAs in which dot11OCBEnabled is true may maintain a TSF timer for purposes other than synchronization.”
2a.  In the first paragraph of 11.21.1, delete the first sentence which begins with “According to...”.
2b. Insert a new first sentence: “A STA that sends a Timing Advertisement frame shall maintain a TSF Timer in order to set the Timestamp field in this frame.”
2c. In the next (the now- second sentence, remove all text before the word “when”, starting the sentence with “When a STA transmits...”.
2d. In this now second sentance (beginning with “When a STA transmits...”), insert a comma between the words "frame" and "the".</t>
  </si>
  <si>
    <t>Agree
Change the start of the sentence from "For a STA eceiving a Timing Advertisement frame" to " For a STA that maintains a TSF Timer and receives a Timing Advertisement frame". Insert a sentence after this sentence: "Otherwise, the Local Time is unspecified."</t>
  </si>
  <si>
    <t xml:space="preserve">Principle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
</t>
  </si>
  <si>
    <t>Principle
The Time Advertisement IE is mandatory.</t>
  </si>
  <si>
    <t xml:space="preserve">Principle..
There are typographical errors in Table 7-37a.
Change the “CWmin” column entries to match the corresponding entries in the “CWmin” column of Table 7-37 in IEEE 802.11-2007.
</t>
  </si>
  <si>
    <t xml:space="preserve">Agree
Make the item optional.
In Table 7-18a, insert "Optional." before "The Country information element..." in the “Notes” column
</t>
  </si>
  <si>
    <t>Agree
Power Constraint is already optional</t>
  </si>
  <si>
    <t xml:space="preserve">Agree
(1) In Table 7-37b, in the “Value” = 1 row and the “Notes” column:
a. Change “UT0” to “UTC”
b. Change “clause 2 - ITU-R TF.460-6” to “Annex I ITU-R 460-4
(2) In Page 8, Line 44, change “UT0” to “UTC”
(3) In clause 2, change “TF.460.6 (2002), Standard-frequency and time-signal emissions” to “TF.460-4 Standard-Frequency and Time-Signal Emissions”
</t>
  </si>
  <si>
    <t xml:space="preserve">Agree
(1) On Page 17, line 53, remove the words “to add a footnote to” from the editing instructions
(2) On Page 18 Line 1:
a. Remove the underlining from “STA”
b. Remove the superscript “1” after “STA”
c. Insert "for which dot11OCBEnabled is false" after "A STA" and before "keeps two".
On Page 18, line 7, elevate the inserted sentence from a note to a regular sentence.
</t>
  </si>
  <si>
    <t>Principle
In Table 7-37b, in the “Value” = 1 row and the “Notes” column, add a new sentence at the end: “The Timestamp offset value in nanoseconds is defined to be 0 at the beginning of the first nanosecond of the first day of the year 1958.”</t>
  </si>
  <si>
    <t>Principle
Add a new sentence to the end of the last paragraph of 7.3.2.65: “The value of 0 is used to indicate that the error is unknown”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</si>
</sst>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4"/>
      <name val="Times New Roman"/>
      <family val="1"/>
    </font>
    <font>
      <sz val="12"/>
      <name val="Times New Roman"/>
      <family val="1"/>
    </font>
    <font>
      <b/>
      <sz val="12"/>
      <color indexed="12"/>
      <name val="Times New Roman"/>
      <family val="1"/>
    </font>
    <font>
      <b/>
      <sz val="12"/>
      <name val="Arial"/>
      <family val="2"/>
    </font>
    <font>
      <sz val="8"/>
      <name val="Arial"/>
      <family val="2"/>
    </font>
    <font>
      <sz val="8"/>
      <name val="Tahoma"/>
      <family val="2"/>
    </font>
    <font>
      <b/>
      <sz val="10"/>
      <name val="Arial"/>
      <family val="2"/>
    </font>
    <font>
      <sz val="6"/>
      <name val="Arial"/>
      <family val="2"/>
    </font>
    <font>
      <b/>
      <sz val="8"/>
      <name val="Tahoma"/>
      <family val="2"/>
    </font>
    <font>
      <b/>
      <u val="single"/>
      <sz val="10"/>
      <name val="Arial"/>
      <family val="2"/>
    </font>
    <font>
      <i/>
      <sz val="10"/>
      <name val="Arial"/>
      <family val="2"/>
    </font>
    <font>
      <b/>
      <sz val="8"/>
      <name val="Arial"/>
      <family val="2"/>
    </font>
    <font>
      <sz val="12"/>
      <name val="Arial Black"/>
      <family val="2"/>
    </font>
    <font>
      <b/>
      <i/>
      <sz val="10"/>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25"/>
      <color indexed="8"/>
      <name val="Arial"/>
      <family val="2"/>
    </font>
    <font>
      <sz val="11.5"/>
      <color indexed="8"/>
      <name val="Arial"/>
      <family val="2"/>
    </font>
    <font>
      <b/>
      <sz val="12"/>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style="thin"/>
      <right style="medium"/>
      <top style="thin"/>
      <bottom style="thin"/>
    </border>
    <border>
      <left/>
      <right style="thin"/>
      <top style="thin"/>
      <bottom style="thin"/>
    </border>
    <border>
      <left style="medium"/>
      <right style="thin"/>
      <top style="thin"/>
      <bottom style="thin"/>
    </border>
    <border>
      <left style="medium">
        <color indexed="32"/>
      </left>
      <right style="medium">
        <color indexed="32"/>
      </right>
      <top style="medium">
        <color indexed="32"/>
      </top>
      <bottom/>
    </border>
    <border>
      <left style="medium">
        <color indexed="32"/>
      </left>
      <right style="medium">
        <color indexed="32"/>
      </right>
      <top/>
      <bottom style="thin"/>
    </border>
    <border>
      <left style="medium">
        <color indexed="32"/>
      </left>
      <right style="medium">
        <color indexed="32"/>
      </right>
      <top/>
      <bottom style="medium">
        <color indexed="32"/>
      </bottom>
    </border>
    <border>
      <left style="medium">
        <color indexed="32"/>
      </left>
      <right style="medium">
        <color indexed="32"/>
      </right>
      <top/>
      <bottom/>
    </border>
    <border>
      <left style="medium">
        <color indexed="32"/>
      </left>
      <right style="medium">
        <color indexed="32"/>
      </right>
      <top style="thin">
        <color indexed="32"/>
      </top>
      <bottom style="medium">
        <color indexed="32"/>
      </bottom>
    </border>
    <border>
      <left style="medium">
        <color rgb="FF000080"/>
      </left>
      <right style="medium">
        <color rgb="FF000080"/>
      </right>
      <top style="medium">
        <color rgb="FF000080"/>
      </top>
      <bottom style="medium">
        <color rgb="FF00008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4" fillId="0" borderId="0" xfId="0" applyFont="1" applyBorder="1" applyAlignment="1">
      <alignment/>
    </xf>
    <xf numFmtId="0" fontId="3" fillId="0" borderId="0" xfId="0" applyFont="1" applyBorder="1" applyAlignment="1">
      <alignment vertical="top"/>
    </xf>
    <xf numFmtId="49" fontId="2" fillId="0" borderId="0" xfId="0" applyNumberFormat="1" applyFont="1" applyAlignment="1" quotePrefix="1">
      <alignment/>
    </xf>
    <xf numFmtId="49" fontId="3" fillId="0" borderId="0" xfId="0" applyNumberFormat="1" applyFont="1" applyAlignment="1">
      <alignment/>
    </xf>
    <xf numFmtId="49" fontId="2"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9" fillId="0" borderId="0" xfId="0" applyFont="1" applyAlignment="1">
      <alignment/>
    </xf>
    <xf numFmtId="0" fontId="8" fillId="33" borderId="11" xfId="0" applyFont="1" applyFill="1" applyBorder="1" applyAlignment="1">
      <alignment/>
    </xf>
    <xf numFmtId="0" fontId="8" fillId="33" borderId="11" xfId="0" applyFont="1" applyFill="1" applyBorder="1" applyAlignment="1">
      <alignment horizontal="center"/>
    </xf>
    <xf numFmtId="0" fontId="8" fillId="33" borderId="11" xfId="0" applyFont="1" applyFill="1" applyBorder="1" applyAlignment="1">
      <alignment horizontal="center" wrapText="1"/>
    </xf>
    <xf numFmtId="0" fontId="9"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8" fillId="0" borderId="11" xfId="0" applyFont="1" applyBorder="1" applyAlignment="1">
      <alignment horizontal="right" indent="1"/>
    </xf>
    <xf numFmtId="0" fontId="8" fillId="0" borderId="11" xfId="0" applyFont="1" applyBorder="1" applyAlignment="1">
      <alignment horizontal="center"/>
    </xf>
    <xf numFmtId="49" fontId="8" fillId="0" borderId="0" xfId="0" applyNumberFormat="1" applyFont="1" applyAlignment="1">
      <alignment/>
    </xf>
    <xf numFmtId="0" fontId="11"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2" fillId="0" borderId="15" xfId="0" applyFont="1" applyBorder="1" applyAlignment="1">
      <alignment horizontal="left" indent="1"/>
    </xf>
    <xf numFmtId="0" fontId="0" fillId="0" borderId="15" xfId="0" applyBorder="1" applyAlignment="1">
      <alignment horizontal="left" indent="1"/>
    </xf>
    <xf numFmtId="0" fontId="12"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49" fontId="6" fillId="0" borderId="11" xfId="0" applyNumberFormat="1" applyFont="1" applyFill="1" applyBorder="1" applyAlignment="1" applyProtection="1">
      <alignment vertical="top" wrapText="1"/>
      <protection locked="0"/>
    </xf>
    <xf numFmtId="0" fontId="6" fillId="0" borderId="11" xfId="0" applyFont="1" applyFill="1" applyBorder="1" applyAlignment="1" applyProtection="1">
      <alignment vertical="top" wrapText="1"/>
      <protection locked="0"/>
    </xf>
    <xf numFmtId="0" fontId="6" fillId="0" borderId="20" xfId="0" applyFont="1" applyFill="1" applyBorder="1" applyAlignment="1" applyProtection="1">
      <alignment vertical="top" wrapText="1"/>
      <protection locked="0"/>
    </xf>
    <xf numFmtId="0" fontId="6" fillId="0" borderId="21" xfId="0" applyFont="1" applyFill="1" applyBorder="1" applyAlignment="1" applyProtection="1">
      <alignment vertical="top" wrapText="1"/>
      <protection locked="0"/>
    </xf>
    <xf numFmtId="0" fontId="12" fillId="0" borderId="0" xfId="0" applyFont="1" applyAlignment="1">
      <alignment horizontal="center"/>
    </xf>
    <xf numFmtId="0" fontId="8" fillId="33" borderId="11" xfId="0" applyFont="1" applyFill="1" applyBorder="1" applyAlignment="1">
      <alignment horizontal="left"/>
    </xf>
    <xf numFmtId="0" fontId="8" fillId="0" borderId="11"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9" fillId="0" borderId="0" xfId="0" applyFont="1" applyAlignment="1">
      <alignment horizontal="center"/>
    </xf>
    <xf numFmtId="0" fontId="0" fillId="0" borderId="0" xfId="0" applyFont="1" applyAlignment="1">
      <alignment horizontal="center"/>
    </xf>
    <xf numFmtId="0" fontId="8" fillId="33" borderId="20" xfId="0" applyFont="1" applyFill="1" applyBorder="1" applyAlignment="1">
      <alignment horizontal="center" wrapText="1"/>
    </xf>
    <xf numFmtId="0" fontId="8" fillId="33" borderId="22" xfId="0" applyFont="1" applyFill="1" applyBorder="1" applyAlignment="1">
      <alignment horizontal="center" wrapText="1"/>
    </xf>
    <xf numFmtId="0" fontId="9" fillId="0" borderId="22" xfId="0" applyFont="1" applyBorder="1" applyAlignment="1">
      <alignment/>
    </xf>
    <xf numFmtId="0" fontId="8" fillId="33" borderId="23" xfId="0" applyFont="1" applyFill="1" applyBorder="1" applyAlignment="1">
      <alignment horizontal="center" wrapText="1"/>
    </xf>
    <xf numFmtId="0" fontId="8" fillId="33" borderId="21" xfId="0" applyFont="1" applyFill="1" applyBorder="1" applyAlignment="1">
      <alignment horizontal="center" wrapText="1"/>
    </xf>
    <xf numFmtId="0" fontId="8" fillId="0" borderId="21" xfId="0" applyFont="1" applyBorder="1" applyAlignment="1">
      <alignment horizontal="center"/>
    </xf>
    <xf numFmtId="0" fontId="0" fillId="3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8" fillId="0" borderId="22" xfId="0" applyFont="1" applyBorder="1" applyAlignment="1">
      <alignment horizontal="center"/>
    </xf>
    <xf numFmtId="0" fontId="0" fillId="35" borderId="11" xfId="0" applyFill="1" applyBorder="1" applyAlignment="1">
      <alignment horizontal="center"/>
    </xf>
    <xf numFmtId="0" fontId="0" fillId="36" borderId="11" xfId="0" applyFill="1" applyBorder="1" applyAlignment="1">
      <alignment horizontal="center"/>
    </xf>
    <xf numFmtId="0" fontId="0" fillId="37" borderId="11" xfId="0" applyFill="1" applyBorder="1" applyAlignment="1">
      <alignment horizontal="center"/>
    </xf>
    <xf numFmtId="0" fontId="0" fillId="0" borderId="20" xfId="0" applyBorder="1" applyAlignment="1">
      <alignment/>
    </xf>
    <xf numFmtId="0" fontId="0" fillId="0" borderId="22" xfId="0" applyBorder="1" applyAlignment="1">
      <alignment horizontal="center"/>
    </xf>
    <xf numFmtId="0" fontId="8" fillId="33" borderId="20" xfId="0" applyFont="1" applyFill="1" applyBorder="1" applyAlignment="1">
      <alignment/>
    </xf>
    <xf numFmtId="0" fontId="8" fillId="33" borderId="22" xfId="0" applyFont="1" applyFill="1" applyBorder="1" applyAlignment="1">
      <alignment horizontal="center"/>
    </xf>
    <xf numFmtId="0" fontId="6" fillId="0" borderId="11" xfId="0" applyFont="1" applyBorder="1" applyAlignment="1">
      <alignment/>
    </xf>
    <xf numFmtId="0" fontId="0" fillId="38" borderId="11" xfId="0" applyFill="1" applyBorder="1" applyAlignment="1">
      <alignment horizontal="center"/>
    </xf>
    <xf numFmtId="0" fontId="0" fillId="0" borderId="20" xfId="0" applyFill="1" applyBorder="1" applyAlignment="1">
      <alignment/>
    </xf>
    <xf numFmtId="0" fontId="0" fillId="0" borderId="22" xfId="0" applyFill="1" applyBorder="1" applyAlignment="1">
      <alignment horizontal="center"/>
    </xf>
    <xf numFmtId="0" fontId="8" fillId="33"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0" fontId="0" fillId="0" borderId="23"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11" xfId="0" applyFont="1" applyFill="1" applyBorder="1" applyAlignment="1">
      <alignment/>
    </xf>
    <xf numFmtId="49" fontId="14" fillId="0" borderId="0" xfId="0" applyNumberFormat="1" applyFont="1" applyAlignment="1">
      <alignment/>
    </xf>
    <xf numFmtId="0" fontId="0" fillId="0" borderId="11" xfId="0" applyFont="1" applyFill="1" applyBorder="1" applyAlignment="1">
      <alignment horizontal="left" indent="1"/>
    </xf>
    <xf numFmtId="49" fontId="2" fillId="0" borderId="0" xfId="0" applyNumberFormat="1" applyFont="1" applyFill="1" applyAlignment="1">
      <alignment/>
    </xf>
    <xf numFmtId="49" fontId="3" fillId="0" borderId="0" xfId="0" applyNumberFormat="1" applyFont="1" applyFill="1" applyAlignment="1">
      <alignment/>
    </xf>
    <xf numFmtId="0" fontId="0" fillId="35" borderId="24" xfId="0" applyFont="1" applyFill="1" applyBorder="1" applyAlignment="1">
      <alignment horizontal="center"/>
    </xf>
    <xf numFmtId="0" fontId="0" fillId="35" borderId="25" xfId="0" applyFont="1" applyFill="1" applyBorder="1" applyAlignment="1">
      <alignment horizontal="center"/>
    </xf>
    <xf numFmtId="10" fontId="8" fillId="35" borderId="26" xfId="0" applyNumberFormat="1" applyFont="1" applyFill="1" applyBorder="1" applyAlignment="1">
      <alignment horizontal="center"/>
    </xf>
    <xf numFmtId="1" fontId="8" fillId="35" borderId="27" xfId="0" applyNumberFormat="1" applyFont="1" applyFill="1" applyBorder="1" applyAlignment="1">
      <alignment horizontal="center"/>
    </xf>
    <xf numFmtId="10" fontId="8" fillId="35" borderId="28" xfId="0" applyNumberFormat="1" applyFont="1" applyFill="1" applyBorder="1" applyAlignment="1">
      <alignment horizontal="center"/>
    </xf>
    <xf numFmtId="0" fontId="3" fillId="0" borderId="0" xfId="0" applyFont="1" applyAlignment="1">
      <alignment wrapText="1"/>
    </xf>
    <xf numFmtId="14" fontId="0" fillId="0" borderId="11" xfId="0" applyNumberFormat="1" applyBorder="1" applyAlignment="1" quotePrefix="1">
      <alignment wrapText="1"/>
    </xf>
    <xf numFmtId="0" fontId="6" fillId="0" borderId="0" xfId="0" applyFont="1" applyAlignment="1" applyProtection="1">
      <alignment vertical="top" wrapText="1"/>
      <protection locked="0"/>
    </xf>
    <xf numFmtId="0" fontId="6" fillId="0" borderId="23"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1" xfId="0" applyFont="1" applyBorder="1" applyAlignment="1" applyProtection="1" quotePrefix="1">
      <alignment vertical="top" wrapText="1"/>
      <protection locked="0"/>
    </xf>
    <xf numFmtId="0" fontId="0" fillId="0" borderId="0" xfId="0" applyAlignment="1" applyProtection="1">
      <alignment vertical="top" wrapText="1"/>
      <protection locked="0"/>
    </xf>
    <xf numFmtId="0" fontId="8" fillId="0" borderId="10" xfId="0" applyFont="1" applyBorder="1" applyAlignment="1" applyProtection="1">
      <alignment vertical="top" wrapText="1"/>
      <protection locked="0"/>
    </xf>
    <xf numFmtId="15" fontId="0" fillId="0" borderId="0" xfId="0" applyNumberFormat="1" applyAlignment="1">
      <alignment/>
    </xf>
    <xf numFmtId="0" fontId="0" fillId="0" borderId="0" xfId="0" applyAlignment="1">
      <alignment wrapText="1"/>
    </xf>
    <xf numFmtId="0" fontId="0" fillId="39" borderId="0" xfId="0" applyFill="1" applyAlignment="1" applyProtection="1">
      <alignment wrapText="1"/>
      <protection locked="0"/>
    </xf>
    <xf numFmtId="0" fontId="0" fillId="39" borderId="0" xfId="0" applyFill="1" applyAlignment="1">
      <alignment wrapText="1"/>
    </xf>
    <xf numFmtId="0" fontId="13" fillId="39" borderId="0" xfId="0" applyFont="1" applyFill="1" applyAlignment="1">
      <alignment wrapText="1"/>
    </xf>
    <xf numFmtId="0" fontId="0" fillId="39" borderId="0" xfId="0" applyFill="1" applyAlignment="1" applyProtection="1">
      <alignment vertical="top" wrapText="1"/>
      <protection locked="0"/>
    </xf>
    <xf numFmtId="0" fontId="6" fillId="39" borderId="0" xfId="0" applyFont="1" applyFill="1" applyAlignment="1" applyProtection="1">
      <alignment vertical="top" wrapText="1"/>
      <protection locked="0"/>
    </xf>
    <xf numFmtId="0" fontId="0" fillId="39" borderId="0" xfId="0" applyFont="1" applyFill="1" applyAlignment="1">
      <alignment wrapText="1"/>
    </xf>
    <xf numFmtId="0" fontId="0" fillId="39" borderId="0" xfId="0" applyNumberFormat="1" applyFill="1" applyAlignment="1">
      <alignment wrapText="1"/>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0" xfId="0" applyFont="1" applyAlignment="1" applyProtection="1" quotePrefix="1">
      <alignment vertical="top" wrapText="1"/>
      <protection locked="0"/>
    </xf>
    <xf numFmtId="0" fontId="0" fillId="0" borderId="0" xfId="0" applyAlignment="1">
      <alignment vertical="top" wrapText="1"/>
    </xf>
    <xf numFmtId="0" fontId="0" fillId="0" borderId="0" xfId="0" applyNumberFormat="1" applyAlignment="1">
      <alignment vertical="top" wrapText="1"/>
    </xf>
    <xf numFmtId="0" fontId="0" fillId="39" borderId="0" xfId="0" applyFill="1" applyAlignment="1">
      <alignment vertical="top" wrapText="1"/>
    </xf>
    <xf numFmtId="0" fontId="13" fillId="39" borderId="0" xfId="0" applyFont="1" applyFill="1" applyAlignment="1">
      <alignment vertical="top" wrapText="1"/>
    </xf>
    <xf numFmtId="0" fontId="0" fillId="0" borderId="0" xfId="0" applyFont="1" applyFill="1" applyAlignment="1" applyProtection="1">
      <alignment vertical="top" wrapText="1"/>
      <protection locked="0"/>
    </xf>
    <xf numFmtId="0" fontId="0" fillId="0" borderId="0" xfId="0" applyFill="1" applyAlignment="1" applyProtection="1">
      <alignment vertical="top" wrapText="1"/>
      <protection locked="0"/>
    </xf>
    <xf numFmtId="0" fontId="6" fillId="0" borderId="20" xfId="0" applyFont="1" applyBorder="1" applyAlignment="1" applyProtection="1">
      <alignment vertical="top" wrapText="1"/>
      <protection locked="0"/>
    </xf>
    <xf numFmtId="0" fontId="0" fillId="0" borderId="22" xfId="0" applyFont="1" applyFill="1" applyBorder="1" applyAlignment="1" applyProtection="1">
      <alignment vertical="top" wrapText="1"/>
      <protection locked="0"/>
    </xf>
    <xf numFmtId="0" fontId="0" fillId="0" borderId="11" xfId="0" applyFill="1" applyBorder="1" applyAlignment="1" applyProtection="1">
      <alignment vertical="top" wrapText="1"/>
      <protection locked="0"/>
    </xf>
    <xf numFmtId="49" fontId="13" fillId="0" borderId="11" xfId="0" applyNumberFormat="1" applyFont="1" applyFill="1" applyBorder="1" applyAlignment="1" applyProtection="1">
      <alignment vertical="top" wrapText="1"/>
      <protection locked="0"/>
    </xf>
    <xf numFmtId="0" fontId="0" fillId="0" borderId="0" xfId="0" applyFont="1" applyAlignment="1">
      <alignment/>
    </xf>
    <xf numFmtId="0" fontId="0" fillId="0" borderId="11" xfId="0" applyFont="1" applyBorder="1" applyAlignment="1">
      <alignment horizontal="center"/>
    </xf>
    <xf numFmtId="0" fontId="0" fillId="0" borderId="0" xfId="0" applyFont="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6" fillId="0" borderId="0" xfId="0" applyFont="1" applyAlignment="1" applyProtection="1">
      <alignment vertical="top" wrapText="1"/>
      <protection locked="0"/>
    </xf>
    <xf numFmtId="0" fontId="0" fillId="39" borderId="0" xfId="0" applyNumberFormat="1" applyFill="1" applyAlignment="1">
      <alignment vertical="top" wrapText="1"/>
    </xf>
    <xf numFmtId="0" fontId="0" fillId="39" borderId="0" xfId="0" applyNumberFormat="1" applyFont="1" applyFill="1" applyAlignment="1">
      <alignment vertical="top" wrapText="1"/>
    </xf>
    <xf numFmtId="0" fontId="0" fillId="39" borderId="0" xfId="0" applyFont="1" applyFill="1" applyAlignment="1" applyProtection="1">
      <alignment vertical="top" wrapText="1"/>
      <protection locked="0"/>
    </xf>
    <xf numFmtId="0" fontId="0" fillId="40" borderId="0" xfId="0" applyFill="1" applyAlignment="1" applyProtection="1">
      <alignment vertical="top" wrapText="1"/>
      <protection locked="0"/>
    </xf>
    <xf numFmtId="0" fontId="0" fillId="40" borderId="0" xfId="0" applyNumberFormat="1" applyFill="1" applyAlignment="1" applyProtection="1">
      <alignment vertical="top" wrapText="1"/>
      <protection locked="0"/>
    </xf>
    <xf numFmtId="0" fontId="0" fillId="40" borderId="0" xfId="0" applyFont="1" applyFill="1" applyAlignment="1" applyProtection="1">
      <alignment vertical="top" wrapText="1"/>
      <protection locked="0"/>
    </xf>
    <xf numFmtId="0" fontId="0" fillId="41" borderId="0" xfId="0" applyFill="1" applyAlignment="1" applyProtection="1">
      <alignment vertical="top" wrapText="1"/>
      <protection locked="0"/>
    </xf>
    <xf numFmtId="0" fontId="0" fillId="41" borderId="0" xfId="0" applyFill="1" applyAlignment="1">
      <alignment vertical="top" wrapText="1"/>
    </xf>
    <xf numFmtId="0" fontId="0" fillId="41" borderId="0" xfId="0" applyNumberFormat="1" applyFill="1" applyAlignment="1">
      <alignment vertical="top" wrapText="1"/>
    </xf>
    <xf numFmtId="0" fontId="0" fillId="40" borderId="0" xfId="0" applyFill="1" applyAlignment="1">
      <alignment vertical="top" wrapText="1"/>
    </xf>
    <xf numFmtId="0" fontId="0" fillId="41" borderId="0" xfId="0" applyNumberFormat="1" applyFill="1" applyAlignment="1" applyProtection="1">
      <alignment vertical="top" wrapText="1"/>
      <protection locked="0"/>
    </xf>
    <xf numFmtId="0" fontId="0" fillId="41" borderId="0" xfId="0" applyFont="1" applyFill="1" applyAlignment="1" applyProtection="1">
      <alignment vertical="top" wrapText="1"/>
      <protection locked="0"/>
    </xf>
    <xf numFmtId="0" fontId="2" fillId="0" borderId="0" xfId="0" applyFont="1" applyFill="1" applyAlignment="1">
      <alignment/>
    </xf>
    <xf numFmtId="0" fontId="0" fillId="41" borderId="0" xfId="0" applyFont="1" applyFill="1" applyAlignment="1">
      <alignment vertical="top" wrapText="1"/>
    </xf>
    <xf numFmtId="0" fontId="0" fillId="41" borderId="0" xfId="0" applyFill="1" applyAlignment="1">
      <alignment wrapText="1"/>
    </xf>
    <xf numFmtId="0" fontId="6" fillId="41" borderId="0" xfId="0" applyFont="1" applyFill="1" applyAlignment="1" applyProtection="1">
      <alignment vertical="top" wrapText="1"/>
      <protection locked="0"/>
    </xf>
    <xf numFmtId="0" fontId="6" fillId="0" borderId="20" xfId="0" applyFont="1" applyBorder="1" applyAlignment="1" applyProtection="1">
      <alignment vertical="top" wrapText="1"/>
      <protection locked="0"/>
    </xf>
    <xf numFmtId="0" fontId="0" fillId="39" borderId="0" xfId="0" applyFont="1" applyFill="1" applyAlignment="1">
      <alignment vertical="top" wrapText="1"/>
    </xf>
    <xf numFmtId="0" fontId="8" fillId="39" borderId="0" xfId="0" applyFont="1" applyFill="1" applyAlignment="1">
      <alignment wrapText="1"/>
    </xf>
    <xf numFmtId="0" fontId="8" fillId="0" borderId="29" xfId="0" applyFont="1" applyBorder="1" applyAlignment="1">
      <alignment vertical="top" wrapText="1"/>
    </xf>
    <xf numFmtId="0" fontId="13" fillId="39" borderId="29" xfId="0" applyFont="1" applyFill="1" applyBorder="1" applyAlignment="1">
      <alignment wrapText="1"/>
    </xf>
    <xf numFmtId="0" fontId="0" fillId="0" borderId="0" xfId="0" applyFont="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42" borderId="0" xfId="0" applyFill="1" applyAlignment="1" applyProtection="1">
      <alignment vertical="top" wrapText="1"/>
      <protection locked="0"/>
    </xf>
    <xf numFmtId="0" fontId="0" fillId="42" borderId="0" xfId="0" applyFill="1" applyAlignment="1">
      <alignment vertical="top" wrapText="1"/>
    </xf>
    <xf numFmtId="0" fontId="8" fillId="42" borderId="0" xfId="0" applyFont="1" applyFill="1" applyAlignment="1">
      <alignment wrapText="1"/>
    </xf>
    <xf numFmtId="0" fontId="6" fillId="42" borderId="0" xfId="0" applyFont="1" applyFill="1" applyAlignment="1" applyProtection="1">
      <alignment vertical="top" wrapText="1"/>
      <protection locked="0"/>
    </xf>
    <xf numFmtId="0" fontId="0" fillId="42" borderId="0" xfId="0" applyNumberFormat="1" applyFill="1" applyAlignment="1">
      <alignment vertical="top" wrapText="1"/>
    </xf>
    <xf numFmtId="0" fontId="0" fillId="42"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w="3175">
          <a:noFill/>
        </a:ln>
      </c:spPr>
    </c:title>
    <c:view3D>
      <c:rotX val="90"/>
      <c:hPercent val="56"/>
      <c:rotY val="43"/>
      <c:depthPercent val="100"/>
      <c:rAngAx val="1"/>
    </c:view3D>
    <c:plotArea>
      <c:layout>
        <c:manualLayout>
          <c:xMode val="edge"/>
          <c:yMode val="edge"/>
          <c:x val="0.1505"/>
          <c:y val="0.08925"/>
          <c:w val="0.8375"/>
          <c:h val="0.678"/>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OverView!$A$25:$A$37</c:f>
              <c:strCache/>
            </c:strRef>
          </c:cat>
          <c:val>
            <c:numRef>
              <c:f>OverView!$B$25:$B$37</c:f>
              <c:numCache/>
            </c:numRef>
          </c:val>
          <c:shape val="box"/>
        </c:ser>
        <c:shape val="box"/>
        <c:axId val="47909023"/>
        <c:axId val="28528024"/>
      </c:bar3DChart>
      <c:catAx>
        <c:axId val="47909023"/>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28528024"/>
        <c:crosses val="autoZero"/>
        <c:auto val="1"/>
        <c:lblOffset val="100"/>
        <c:tickLblSkip val="1"/>
        <c:noMultiLvlLbl val="0"/>
      </c:catAx>
      <c:valAx>
        <c:axId val="285280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47909023"/>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05150"/>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P802.11p Sponsor Ballot #0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48250"/>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5341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21</xdr:row>
      <xdr:rowOff>152400</xdr:rowOff>
    </xdr:from>
    <xdr:to>
      <xdr:col>7</xdr:col>
      <xdr:colOff>28575</xdr:colOff>
      <xdr:row>32</xdr:row>
      <xdr:rowOff>123825</xdr:rowOff>
    </xdr:to>
    <xdr:sp>
      <xdr:nvSpPr>
        <xdr:cNvPr id="2" name="Line 5"/>
        <xdr:cNvSpPr>
          <a:spLocks/>
        </xdr:cNvSpPr>
      </xdr:nvSpPr>
      <xdr:spPr>
        <a:xfrm flipV="1">
          <a:off x="3676650" y="374332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G11" sqref="G11"/>
    </sheetView>
  </sheetViews>
  <sheetFormatPr defaultColWidth="9.140625" defaultRowHeight="12.75"/>
  <cols>
    <col min="1" max="1" width="11.28125" style="2" customWidth="1"/>
    <col min="2" max="16384" width="9.140625" style="2" customWidth="1"/>
  </cols>
  <sheetData>
    <row r="1" ht="18.75">
      <c r="B1" s="1" t="s">
        <v>107</v>
      </c>
    </row>
    <row r="2" ht="18.75">
      <c r="B2" s="1" t="s">
        <v>87</v>
      </c>
    </row>
    <row r="3" spans="1:2" ht="18.75">
      <c r="A3" s="2" t="s">
        <v>112</v>
      </c>
      <c r="B3" s="143" t="s">
        <v>588</v>
      </c>
    </row>
    <row r="4" spans="1:6" ht="18.75">
      <c r="A4" s="2" t="s">
        <v>106</v>
      </c>
      <c r="B4" s="86" t="s">
        <v>198</v>
      </c>
      <c r="F4" s="7"/>
    </row>
    <row r="5" spans="1:2" ht="15.75">
      <c r="A5" s="2" t="s">
        <v>111</v>
      </c>
      <c r="B5" s="8" t="s">
        <v>199</v>
      </c>
    </row>
    <row r="6" s="3" customFormat="1" ht="16.5" thickBot="1"/>
    <row r="7" spans="1:2" s="4" customFormat="1" ht="18.75">
      <c r="A7" s="4" t="s">
        <v>109</v>
      </c>
      <c r="B7" s="9" t="s">
        <v>200</v>
      </c>
    </row>
    <row r="8" spans="1:2" ht="15.75">
      <c r="A8" s="2" t="s">
        <v>114</v>
      </c>
      <c r="B8" s="87" t="s">
        <v>201</v>
      </c>
    </row>
    <row r="9" spans="1:9" ht="15.75">
      <c r="A9" s="2" t="s">
        <v>110</v>
      </c>
      <c r="B9" s="8" t="s">
        <v>202</v>
      </c>
      <c r="C9" s="8"/>
      <c r="D9" s="8"/>
      <c r="E9" s="8"/>
      <c r="F9" s="8"/>
      <c r="G9" s="8"/>
      <c r="H9" s="8"/>
      <c r="I9" s="8"/>
    </row>
    <row r="10" spans="2:9" ht="19.5">
      <c r="B10" s="84" t="s">
        <v>203</v>
      </c>
      <c r="C10" s="8"/>
      <c r="D10" s="8"/>
      <c r="E10" s="8"/>
      <c r="F10" s="8"/>
      <c r="G10" s="8"/>
      <c r="H10" s="8"/>
      <c r="I10" s="8"/>
    </row>
    <row r="11" spans="2:9" ht="15.75">
      <c r="B11" s="8" t="s">
        <v>204</v>
      </c>
      <c r="C11" s="8"/>
      <c r="D11" s="8"/>
      <c r="E11" s="8"/>
      <c r="F11" s="8"/>
      <c r="G11" s="8"/>
      <c r="H11" s="8"/>
      <c r="I11" s="8"/>
    </row>
    <row r="12" spans="2:9" ht="15.75">
      <c r="B12" s="8" t="s">
        <v>205</v>
      </c>
      <c r="C12" s="8"/>
      <c r="D12" s="8"/>
      <c r="E12" s="8"/>
      <c r="F12" s="8"/>
      <c r="G12" s="8"/>
      <c r="H12" s="8"/>
      <c r="I12" s="8"/>
    </row>
    <row r="13" spans="2:9" ht="15.75">
      <c r="B13" s="8" t="s">
        <v>206</v>
      </c>
      <c r="C13" s="8"/>
      <c r="D13" s="8"/>
      <c r="E13" s="8"/>
      <c r="F13" s="8"/>
      <c r="G13" s="8"/>
      <c r="H13" s="8"/>
      <c r="I13" s="8"/>
    </row>
    <row r="14" spans="2:9" ht="15.75">
      <c r="B14" s="8" t="s">
        <v>207</v>
      </c>
      <c r="C14" s="8"/>
      <c r="D14" s="8"/>
      <c r="E14" s="8"/>
      <c r="F14" s="8"/>
      <c r="G14" s="8"/>
      <c r="H14" s="8"/>
      <c r="I14" s="8"/>
    </row>
    <row r="15" ht="15.75">
      <c r="A15" s="2" t="s">
        <v>108</v>
      </c>
    </row>
    <row r="27" spans="1:5" ht="15.75" customHeight="1">
      <c r="A27" s="6"/>
      <c r="B27" s="154"/>
      <c r="C27" s="154"/>
      <c r="D27" s="154"/>
      <c r="E27" s="154"/>
    </row>
    <row r="28" spans="1:5" ht="15.75" customHeight="1">
      <c r="A28" s="4"/>
      <c r="B28" s="5"/>
      <c r="C28" s="5"/>
      <c r="D28" s="5"/>
      <c r="E28" s="5"/>
    </row>
    <row r="29" spans="1:5" ht="15.75" customHeight="1">
      <c r="A29" s="4"/>
      <c r="B29" s="153"/>
      <c r="C29" s="153"/>
      <c r="D29" s="153"/>
      <c r="E29" s="153"/>
    </row>
    <row r="30" spans="1:5" ht="15.75" customHeight="1">
      <c r="A30" s="4"/>
      <c r="B30" s="5"/>
      <c r="C30" s="5"/>
      <c r="D30" s="5"/>
      <c r="E30" s="5"/>
    </row>
    <row r="31" spans="1:5" ht="15.75" customHeight="1">
      <c r="A31" s="4"/>
      <c r="B31" s="153"/>
      <c r="C31" s="153"/>
      <c r="D31" s="153"/>
      <c r="E31" s="153"/>
    </row>
    <row r="32" spans="2:5" ht="15.75" customHeight="1">
      <c r="B32" s="153"/>
      <c r="C32" s="153"/>
      <c r="D32" s="153"/>
      <c r="E32" s="153"/>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&amp;LAugust 2009&amp;C&amp;A&amp;Rdoc.: IEEE 802.11-09/0927r0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AH628"/>
  <sheetViews>
    <sheetView tabSelected="1" zoomScale="90" zoomScaleNormal="90" zoomScalePageLayoutView="0" workbookViewId="0" topLeftCell="A1">
      <pane xSplit="3405" ySplit="900" topLeftCell="Q126" activePane="bottomLeft" state="split"/>
      <selection pane="topLeft" activeCell="A1" sqref="A1:IV16384"/>
      <selection pane="topRight" activeCell="Q1" sqref="Q1:Q16384"/>
      <selection pane="bottomLeft" activeCell="A126" sqref="A126:IV126"/>
      <selection pane="bottomRight" activeCell="T126" sqref="T126"/>
    </sheetView>
  </sheetViews>
  <sheetFormatPr defaultColWidth="9.140625" defaultRowHeight="12.75"/>
  <cols>
    <col min="1" max="1" width="10.421875" style="95" customWidth="1"/>
    <col min="2" max="2" width="13.421875" style="95" customWidth="1"/>
    <col min="3" max="3" width="7.8515625" style="95" customWidth="1"/>
    <col min="4" max="4" width="18.28125" style="95" customWidth="1"/>
    <col min="5" max="5" width="4.421875" style="95" customWidth="1"/>
    <col min="6" max="6" width="3.57421875" style="95" customWidth="1"/>
    <col min="7" max="7" width="9.7109375" style="95" customWidth="1"/>
    <col min="8" max="8" width="6.140625" style="95" customWidth="1"/>
    <col min="9" max="9" width="12.140625" style="95" customWidth="1"/>
    <col min="10" max="10" width="9.421875" style="95" customWidth="1"/>
    <col min="11" max="11" width="20.28125" style="95" customWidth="1"/>
    <col min="12" max="12" width="9.421875" style="95" customWidth="1"/>
    <col min="13" max="13" width="6.7109375" style="95" customWidth="1"/>
    <col min="14" max="14" width="12.7109375" style="95" customWidth="1"/>
    <col min="15" max="15" width="5.28125" style="95" customWidth="1"/>
    <col min="16" max="16" width="40.140625" style="95" customWidth="1"/>
    <col min="17" max="17" width="8.00390625" style="95" customWidth="1"/>
    <col min="18" max="18" width="12.00390625" style="95" customWidth="1"/>
    <col min="19" max="19" width="38.57421875" style="95" customWidth="1"/>
    <col min="20" max="20" width="20.28125" style="95" customWidth="1"/>
    <col min="21" max="21" width="44.421875" style="95" customWidth="1"/>
    <col min="22" max="22" width="48.00390625" style="95" customWidth="1"/>
    <col min="23" max="16384" width="9.140625" style="95" customWidth="1"/>
  </cols>
  <sheetData>
    <row r="1" spans="1:24" s="101" customFormat="1" ht="39" thickBot="1">
      <c r="A1" s="101" t="s">
        <v>135</v>
      </c>
      <c r="B1" s="101" t="s">
        <v>85</v>
      </c>
      <c r="C1" s="101" t="s">
        <v>136</v>
      </c>
      <c r="D1" s="101" t="s">
        <v>137</v>
      </c>
      <c r="E1" s="101" t="s">
        <v>138</v>
      </c>
      <c r="F1" s="101" t="s">
        <v>139</v>
      </c>
      <c r="G1" s="101" t="s">
        <v>140</v>
      </c>
      <c r="H1" s="101" t="s">
        <v>141</v>
      </c>
      <c r="I1" s="101" t="s">
        <v>142</v>
      </c>
      <c r="J1" s="101" t="s">
        <v>143</v>
      </c>
      <c r="K1" s="101" t="s">
        <v>144</v>
      </c>
      <c r="L1" s="101" t="s">
        <v>118</v>
      </c>
      <c r="M1" s="101" t="s">
        <v>145</v>
      </c>
      <c r="N1" s="101" t="s">
        <v>146</v>
      </c>
      <c r="O1" s="101" t="s">
        <v>147</v>
      </c>
      <c r="P1" s="101" t="s">
        <v>117</v>
      </c>
      <c r="Q1" s="101" t="s">
        <v>148</v>
      </c>
      <c r="R1" s="101" t="s">
        <v>149</v>
      </c>
      <c r="S1" s="101" t="s">
        <v>150</v>
      </c>
      <c r="T1" s="101" t="s">
        <v>151</v>
      </c>
      <c r="U1" s="101" t="s">
        <v>591</v>
      </c>
      <c r="V1" s="101" t="s">
        <v>592</v>
      </c>
      <c r="W1" s="101" t="s">
        <v>152</v>
      </c>
      <c r="X1" s="101" t="s">
        <v>153</v>
      </c>
    </row>
    <row r="2" spans="1:22" s="137" customFormat="1" ht="153">
      <c r="A2" s="137">
        <f aca="true" t="shared" si="0" ref="A2:A33">SUM(1000+C2)</f>
        <v>1001</v>
      </c>
      <c r="B2" s="137" t="s">
        <v>192</v>
      </c>
      <c r="C2" s="137">
        <v>1</v>
      </c>
      <c r="D2" s="137" t="s">
        <v>193</v>
      </c>
      <c r="G2" s="137" t="s">
        <v>155</v>
      </c>
      <c r="H2" s="137">
        <v>1</v>
      </c>
      <c r="I2" s="137" t="s">
        <v>176</v>
      </c>
      <c r="J2" s="137" t="s">
        <v>177</v>
      </c>
      <c r="K2" s="137" t="s">
        <v>194</v>
      </c>
      <c r="L2" s="137" t="s">
        <v>159</v>
      </c>
      <c r="M2" s="137">
        <v>32</v>
      </c>
      <c r="N2" s="137" t="s">
        <v>195</v>
      </c>
      <c r="O2" s="137">
        <v>27</v>
      </c>
      <c r="P2" s="141" t="s">
        <v>196</v>
      </c>
      <c r="R2" s="137" t="s">
        <v>133</v>
      </c>
      <c r="S2" s="141" t="s">
        <v>197</v>
      </c>
      <c r="T2" s="137" t="s">
        <v>577</v>
      </c>
      <c r="U2" s="142" t="s">
        <v>310</v>
      </c>
      <c r="V2" s="137" t="s">
        <v>579</v>
      </c>
    </row>
    <row r="3" spans="1:24" s="107" customFormat="1" ht="76.5">
      <c r="A3" s="107">
        <f t="shared" si="0"/>
        <v>1002</v>
      </c>
      <c r="B3" s="116" t="s">
        <v>570</v>
      </c>
      <c r="C3" s="116">
        <v>2</v>
      </c>
      <c r="D3" s="116" t="s">
        <v>190</v>
      </c>
      <c r="E3" s="116"/>
      <c r="F3" s="116"/>
      <c r="G3" s="116"/>
      <c r="H3" s="116">
        <v>1</v>
      </c>
      <c r="I3" s="116"/>
      <c r="J3" s="116"/>
      <c r="K3" s="116"/>
      <c r="L3" s="116" t="s">
        <v>119</v>
      </c>
      <c r="M3" s="116">
        <v>0</v>
      </c>
      <c r="N3" s="116">
        <v>0</v>
      </c>
      <c r="O3" s="116">
        <v>0</v>
      </c>
      <c r="P3" s="116" t="s">
        <v>191</v>
      </c>
      <c r="Q3" s="116"/>
      <c r="R3" s="116" t="s">
        <v>133</v>
      </c>
      <c r="S3" s="116"/>
      <c r="T3" s="116"/>
      <c r="U3" s="149" t="s">
        <v>598</v>
      </c>
      <c r="V3" s="116"/>
      <c r="W3" s="116"/>
      <c r="X3" s="116"/>
    </row>
    <row r="4" spans="1:34" s="107" customFormat="1" ht="89.25">
      <c r="A4" s="107">
        <f t="shared" si="0"/>
        <v>1003</v>
      </c>
      <c r="B4" s="116" t="s">
        <v>569</v>
      </c>
      <c r="C4" s="116">
        <v>3</v>
      </c>
      <c r="D4" s="116" t="s">
        <v>185</v>
      </c>
      <c r="E4" s="116"/>
      <c r="F4" s="116"/>
      <c r="G4" s="116" t="s">
        <v>155</v>
      </c>
      <c r="H4" s="116">
        <v>1</v>
      </c>
      <c r="I4" s="116" t="s">
        <v>170</v>
      </c>
      <c r="J4" s="116" t="s">
        <v>157</v>
      </c>
      <c r="K4" s="116" t="s">
        <v>186</v>
      </c>
      <c r="L4" s="116" t="s">
        <v>119</v>
      </c>
      <c r="M4" s="116">
        <v>7</v>
      </c>
      <c r="N4" s="116" t="s">
        <v>187</v>
      </c>
      <c r="O4" s="116">
        <v>34</v>
      </c>
      <c r="P4" s="116" t="s">
        <v>188</v>
      </c>
      <c r="Q4" s="116"/>
      <c r="R4" s="116" t="s">
        <v>134</v>
      </c>
      <c r="S4" s="116" t="s">
        <v>189</v>
      </c>
      <c r="T4" s="116"/>
      <c r="U4" s="149" t="s">
        <v>615</v>
      </c>
      <c r="V4" s="116"/>
      <c r="W4" s="116"/>
      <c r="X4" s="116"/>
      <c r="Y4" s="116"/>
      <c r="Z4" s="116"/>
      <c r="AA4" s="116"/>
      <c r="AB4" s="116"/>
      <c r="AC4" s="116"/>
      <c r="AD4" s="116"/>
      <c r="AE4" s="116"/>
      <c r="AF4" s="116"/>
      <c r="AG4" s="116"/>
      <c r="AH4" s="116"/>
    </row>
    <row r="5" spans="1:21" s="107" customFormat="1" ht="89.25">
      <c r="A5" s="107">
        <f t="shared" si="0"/>
        <v>1004</v>
      </c>
      <c r="B5" s="107" t="s">
        <v>174</v>
      </c>
      <c r="C5" s="107">
        <v>4</v>
      </c>
      <c r="D5" s="107" t="s">
        <v>175</v>
      </c>
      <c r="G5" s="107" t="s">
        <v>155</v>
      </c>
      <c r="H5" s="107">
        <v>1</v>
      </c>
      <c r="I5" s="107" t="s">
        <v>176</v>
      </c>
      <c r="J5" s="107" t="s">
        <v>177</v>
      </c>
      <c r="K5" s="107" t="s">
        <v>178</v>
      </c>
      <c r="L5" s="107" t="s">
        <v>119</v>
      </c>
      <c r="P5" s="107" t="s">
        <v>183</v>
      </c>
      <c r="R5" s="107" t="s">
        <v>133</v>
      </c>
      <c r="S5" s="107" t="s">
        <v>184</v>
      </c>
      <c r="U5" s="149" t="s">
        <v>629</v>
      </c>
    </row>
    <row r="6" spans="1:24" s="100" customFormat="1" ht="102">
      <c r="A6" s="134">
        <f t="shared" si="0"/>
        <v>1005</v>
      </c>
      <c r="B6" s="134" t="s">
        <v>174</v>
      </c>
      <c r="C6" s="134">
        <v>5</v>
      </c>
      <c r="D6" s="134" t="s">
        <v>175</v>
      </c>
      <c r="E6" s="134"/>
      <c r="F6" s="134"/>
      <c r="G6" s="134" t="s">
        <v>155</v>
      </c>
      <c r="H6" s="134">
        <v>2</v>
      </c>
      <c r="I6" s="134" t="s">
        <v>176</v>
      </c>
      <c r="J6" s="134" t="s">
        <v>177</v>
      </c>
      <c r="K6" s="134" t="s">
        <v>178</v>
      </c>
      <c r="L6" s="134" t="s">
        <v>159</v>
      </c>
      <c r="M6" s="134"/>
      <c r="N6" s="134"/>
      <c r="O6" s="134"/>
      <c r="P6" s="135" t="s">
        <v>181</v>
      </c>
      <c r="Q6" s="134"/>
      <c r="R6" s="134" t="s">
        <v>133</v>
      </c>
      <c r="S6" s="134" t="s">
        <v>182</v>
      </c>
      <c r="T6" s="134" t="s">
        <v>306</v>
      </c>
      <c r="U6" s="136" t="s">
        <v>311</v>
      </c>
      <c r="V6" s="134"/>
      <c r="W6" s="134"/>
      <c r="X6" s="134"/>
    </row>
    <row r="7" spans="1:34" s="100" customFormat="1" ht="38.25">
      <c r="A7" s="134">
        <f t="shared" si="0"/>
        <v>1006</v>
      </c>
      <c r="B7" s="134" t="s">
        <v>174</v>
      </c>
      <c r="C7" s="134">
        <v>6</v>
      </c>
      <c r="D7" s="134" t="s">
        <v>175</v>
      </c>
      <c r="E7" s="134"/>
      <c r="F7" s="134"/>
      <c r="G7" s="134" t="s">
        <v>155</v>
      </c>
      <c r="H7" s="134">
        <v>3</v>
      </c>
      <c r="I7" s="134" t="s">
        <v>176</v>
      </c>
      <c r="J7" s="134" t="s">
        <v>177</v>
      </c>
      <c r="K7" s="134" t="s">
        <v>178</v>
      </c>
      <c r="L7" s="134" t="s">
        <v>159</v>
      </c>
      <c r="M7" s="134"/>
      <c r="N7" s="134"/>
      <c r="O7" s="134"/>
      <c r="P7" s="134" t="s">
        <v>179</v>
      </c>
      <c r="Q7" s="134"/>
      <c r="R7" s="134" t="s">
        <v>133</v>
      </c>
      <c r="S7" s="134" t="s">
        <v>180</v>
      </c>
      <c r="T7" s="134" t="s">
        <v>306</v>
      </c>
      <c r="U7" s="136" t="s">
        <v>311</v>
      </c>
      <c r="V7" s="134"/>
      <c r="W7" s="134"/>
      <c r="X7" s="134"/>
      <c r="Y7" s="114"/>
      <c r="Z7" s="114"/>
      <c r="AA7" s="114"/>
      <c r="AB7" s="114"/>
      <c r="AC7" s="114"/>
      <c r="AD7" s="114"/>
      <c r="AE7" s="114"/>
      <c r="AF7" s="114"/>
      <c r="AG7" s="114"/>
      <c r="AH7" s="114"/>
    </row>
    <row r="8" spans="1:24" s="134" customFormat="1" ht="63.75">
      <c r="A8" s="100">
        <f t="shared" si="0"/>
        <v>1007</v>
      </c>
      <c r="B8" s="100" t="s">
        <v>168</v>
      </c>
      <c r="C8" s="100">
        <v>7</v>
      </c>
      <c r="D8" s="100" t="s">
        <v>169</v>
      </c>
      <c r="E8" s="100"/>
      <c r="F8" s="100"/>
      <c r="G8" s="100" t="s">
        <v>155</v>
      </c>
      <c r="H8" s="100">
        <v>1</v>
      </c>
      <c r="I8" s="100" t="s">
        <v>170</v>
      </c>
      <c r="J8" s="100" t="s">
        <v>157</v>
      </c>
      <c r="K8" s="100" t="s">
        <v>171</v>
      </c>
      <c r="L8" s="100" t="s">
        <v>126</v>
      </c>
      <c r="M8" s="100">
        <v>21</v>
      </c>
      <c r="N8" s="100">
        <v>99</v>
      </c>
      <c r="O8" s="100">
        <v>18</v>
      </c>
      <c r="P8" s="100" t="s">
        <v>172</v>
      </c>
      <c r="Q8" s="100"/>
      <c r="R8" s="100" t="s">
        <v>134</v>
      </c>
      <c r="S8" s="100" t="s">
        <v>173</v>
      </c>
      <c r="T8" s="100"/>
      <c r="U8" s="100"/>
      <c r="V8" s="100"/>
      <c r="W8" s="100"/>
      <c r="X8" s="100"/>
    </row>
    <row r="9" spans="1:22" s="137" customFormat="1" ht="76.5">
      <c r="A9" s="137">
        <f t="shared" si="0"/>
        <v>1008</v>
      </c>
      <c r="B9" s="137" t="s">
        <v>160</v>
      </c>
      <c r="C9" s="137">
        <v>8</v>
      </c>
      <c r="D9" s="137" t="s">
        <v>154</v>
      </c>
      <c r="G9" s="137" t="s">
        <v>155</v>
      </c>
      <c r="H9" s="137">
        <v>1</v>
      </c>
      <c r="I9" s="137" t="s">
        <v>156</v>
      </c>
      <c r="J9" s="137" t="s">
        <v>157</v>
      </c>
      <c r="K9" s="137" t="s">
        <v>158</v>
      </c>
      <c r="L9" s="137" t="s">
        <v>159</v>
      </c>
      <c r="M9" s="137">
        <v>5</v>
      </c>
      <c r="N9" s="137" t="s">
        <v>4</v>
      </c>
      <c r="O9" s="137">
        <v>39</v>
      </c>
      <c r="P9" s="141" t="s">
        <v>167</v>
      </c>
      <c r="R9" s="137" t="s">
        <v>133</v>
      </c>
      <c r="S9" s="137" t="s">
        <v>162</v>
      </c>
      <c r="T9" s="137" t="s">
        <v>577</v>
      </c>
      <c r="U9" s="142" t="s">
        <v>580</v>
      </c>
      <c r="V9" s="137" t="s">
        <v>581</v>
      </c>
    </row>
    <row r="10" spans="1:21" s="107" customFormat="1" ht="51">
      <c r="A10" s="107">
        <f t="shared" si="0"/>
        <v>1009</v>
      </c>
      <c r="B10" s="107" t="s">
        <v>160</v>
      </c>
      <c r="C10" s="107">
        <v>9</v>
      </c>
      <c r="D10" s="107" t="s">
        <v>154</v>
      </c>
      <c r="G10" s="107" t="s">
        <v>155</v>
      </c>
      <c r="H10" s="107">
        <v>2</v>
      </c>
      <c r="I10" s="107" t="s">
        <v>156</v>
      </c>
      <c r="J10" s="107" t="s">
        <v>157</v>
      </c>
      <c r="K10" s="107" t="s">
        <v>158</v>
      </c>
      <c r="L10" s="107" t="s">
        <v>119</v>
      </c>
      <c r="M10" s="107">
        <v>10</v>
      </c>
      <c r="N10" s="107" t="s">
        <v>3</v>
      </c>
      <c r="O10" s="107">
        <v>25</v>
      </c>
      <c r="P10" s="107" t="s">
        <v>166</v>
      </c>
      <c r="R10" s="107" t="s">
        <v>134</v>
      </c>
      <c r="S10" s="107" t="s">
        <v>5</v>
      </c>
      <c r="U10" s="149" t="s">
        <v>620</v>
      </c>
    </row>
    <row r="11" spans="1:29" s="146" customFormat="1" ht="242.25">
      <c r="A11" s="137">
        <f t="shared" si="0"/>
        <v>1010</v>
      </c>
      <c r="B11" s="138" t="s">
        <v>561</v>
      </c>
      <c r="C11" s="138">
        <v>10</v>
      </c>
      <c r="D11" s="138" t="s">
        <v>154</v>
      </c>
      <c r="E11" s="138"/>
      <c r="F11" s="138"/>
      <c r="G11" s="138" t="s">
        <v>155</v>
      </c>
      <c r="H11" s="138">
        <v>3</v>
      </c>
      <c r="I11" s="138" t="s">
        <v>156</v>
      </c>
      <c r="J11" s="138" t="s">
        <v>157</v>
      </c>
      <c r="K11" s="138" t="s">
        <v>158</v>
      </c>
      <c r="L11" s="138" t="s">
        <v>159</v>
      </c>
      <c r="M11" s="138">
        <v>17</v>
      </c>
      <c r="N11" s="138">
        <v>11.1</v>
      </c>
      <c r="O11" s="138">
        <v>47</v>
      </c>
      <c r="P11" s="139" t="s">
        <v>568</v>
      </c>
      <c r="Q11" s="138"/>
      <c r="R11" s="138" t="s">
        <v>134</v>
      </c>
      <c r="S11" s="138" t="s">
        <v>162</v>
      </c>
      <c r="T11" s="138" t="s">
        <v>577</v>
      </c>
      <c r="U11" s="144" t="s">
        <v>574</v>
      </c>
      <c r="V11" s="142" t="s">
        <v>589</v>
      </c>
      <c r="W11" s="138"/>
      <c r="X11" s="138"/>
      <c r="Y11" s="145"/>
      <c r="Z11" s="145"/>
      <c r="AA11" s="145"/>
      <c r="AB11" s="145"/>
      <c r="AC11" s="145"/>
    </row>
    <row r="12" spans="1:29" s="108" customFormat="1" ht="127.5">
      <c r="A12" s="107">
        <f t="shared" si="0"/>
        <v>1011</v>
      </c>
      <c r="B12" s="107" t="s">
        <v>160</v>
      </c>
      <c r="C12" s="107">
        <v>11</v>
      </c>
      <c r="D12" s="107" t="s">
        <v>154</v>
      </c>
      <c r="E12" s="107"/>
      <c r="F12" s="107"/>
      <c r="G12" s="107" t="s">
        <v>155</v>
      </c>
      <c r="H12" s="107">
        <v>4</v>
      </c>
      <c r="I12" s="107" t="s">
        <v>156</v>
      </c>
      <c r="J12" s="107" t="s">
        <v>157</v>
      </c>
      <c r="K12" s="107" t="s">
        <v>158</v>
      </c>
      <c r="L12" s="107" t="s">
        <v>159</v>
      </c>
      <c r="M12" s="107">
        <v>17</v>
      </c>
      <c r="N12" s="107">
        <v>11.3</v>
      </c>
      <c r="O12" s="107">
        <v>53</v>
      </c>
      <c r="P12" s="107" t="s">
        <v>6</v>
      </c>
      <c r="Q12" s="107"/>
      <c r="R12" s="107" t="s">
        <v>133</v>
      </c>
      <c r="S12" s="107" t="s">
        <v>7</v>
      </c>
      <c r="T12" s="107"/>
      <c r="U12" s="109" t="s">
        <v>631</v>
      </c>
      <c r="V12" s="107"/>
      <c r="W12" s="107"/>
      <c r="X12" s="107"/>
      <c r="Y12" s="105"/>
      <c r="Z12" s="105"/>
      <c r="AA12" s="105"/>
      <c r="AB12" s="105"/>
      <c r="AC12" s="105"/>
    </row>
    <row r="13" spans="1:29" s="108" customFormat="1" ht="127.5">
      <c r="A13" s="100">
        <f t="shared" si="0"/>
        <v>1012</v>
      </c>
      <c r="B13" s="100" t="s">
        <v>160</v>
      </c>
      <c r="C13" s="100">
        <v>12</v>
      </c>
      <c r="D13" s="100" t="s">
        <v>154</v>
      </c>
      <c r="E13" s="100"/>
      <c r="F13" s="100"/>
      <c r="G13" s="100" t="s">
        <v>155</v>
      </c>
      <c r="H13" s="100">
        <v>5</v>
      </c>
      <c r="I13" s="100" t="s">
        <v>156</v>
      </c>
      <c r="J13" s="100" t="s">
        <v>157</v>
      </c>
      <c r="K13" s="100" t="s">
        <v>158</v>
      </c>
      <c r="L13" s="100" t="s">
        <v>159</v>
      </c>
      <c r="M13" s="100">
        <v>18</v>
      </c>
      <c r="N13" s="100">
        <v>11.3</v>
      </c>
      <c r="O13" s="100">
        <v>7</v>
      </c>
      <c r="P13" s="100" t="s">
        <v>164</v>
      </c>
      <c r="Q13" s="100"/>
      <c r="R13" s="100" t="s">
        <v>134</v>
      </c>
      <c r="S13" s="100" t="s">
        <v>165</v>
      </c>
      <c r="T13" s="100"/>
      <c r="U13" s="152" t="s">
        <v>632</v>
      </c>
      <c r="V13" s="100"/>
      <c r="W13" s="100"/>
      <c r="X13" s="100"/>
      <c r="Y13" s="105"/>
      <c r="Z13" s="105"/>
      <c r="AA13" s="105"/>
      <c r="AB13" s="105"/>
      <c r="AC13" s="105"/>
    </row>
    <row r="14" spans="1:29" s="108" customFormat="1" ht="76.5">
      <c r="A14" s="107">
        <f t="shared" si="0"/>
        <v>1013</v>
      </c>
      <c r="B14" s="107" t="s">
        <v>160</v>
      </c>
      <c r="C14" s="107">
        <v>13</v>
      </c>
      <c r="D14" s="107" t="s">
        <v>154</v>
      </c>
      <c r="E14" s="107"/>
      <c r="F14" s="107"/>
      <c r="G14" s="107" t="s">
        <v>155</v>
      </c>
      <c r="H14" s="107">
        <v>6</v>
      </c>
      <c r="I14" s="107" t="s">
        <v>156</v>
      </c>
      <c r="J14" s="107" t="s">
        <v>157</v>
      </c>
      <c r="K14" s="107" t="s">
        <v>158</v>
      </c>
      <c r="L14" s="107" t="s">
        <v>119</v>
      </c>
      <c r="M14" s="107">
        <v>18</v>
      </c>
      <c r="N14" s="107">
        <v>11.2</v>
      </c>
      <c r="O14" s="107">
        <v>18</v>
      </c>
      <c r="P14" s="107" t="s">
        <v>8</v>
      </c>
      <c r="Q14" s="107"/>
      <c r="R14" s="107" t="s">
        <v>134</v>
      </c>
      <c r="S14" s="107" t="s">
        <v>9</v>
      </c>
      <c r="T14" s="107"/>
      <c r="U14" s="149" t="s">
        <v>625</v>
      </c>
      <c r="V14" s="107"/>
      <c r="W14" s="107"/>
      <c r="X14" s="107"/>
      <c r="Y14" s="105"/>
      <c r="Z14" s="105"/>
      <c r="AA14" s="105"/>
      <c r="AB14" s="105"/>
      <c r="AC14" s="105"/>
    </row>
    <row r="15" spans="1:34" s="108" customFormat="1" ht="51">
      <c r="A15" s="107">
        <f t="shared" si="0"/>
        <v>1014</v>
      </c>
      <c r="B15" s="107" t="s">
        <v>160</v>
      </c>
      <c r="C15" s="107">
        <v>14</v>
      </c>
      <c r="D15" s="107" t="s">
        <v>154</v>
      </c>
      <c r="E15" s="107"/>
      <c r="F15" s="107"/>
      <c r="G15" s="107" t="s">
        <v>155</v>
      </c>
      <c r="H15" s="107">
        <v>7</v>
      </c>
      <c r="I15" s="107" t="s">
        <v>156</v>
      </c>
      <c r="J15" s="107" t="s">
        <v>157</v>
      </c>
      <c r="K15" s="107" t="s">
        <v>158</v>
      </c>
      <c r="L15" s="107" t="s">
        <v>159</v>
      </c>
      <c r="M15" s="107">
        <v>18</v>
      </c>
      <c r="N15" s="107">
        <v>11.2</v>
      </c>
      <c r="O15" s="107">
        <v>18</v>
      </c>
      <c r="P15" s="107" t="s">
        <v>163</v>
      </c>
      <c r="Q15" s="107"/>
      <c r="R15" s="107" t="s">
        <v>134</v>
      </c>
      <c r="S15" s="107" t="s">
        <v>0</v>
      </c>
      <c r="T15" s="107"/>
      <c r="U15" s="109" t="s">
        <v>633</v>
      </c>
      <c r="V15" s="107"/>
      <c r="W15" s="107"/>
      <c r="X15" s="107"/>
      <c r="Y15" s="116"/>
      <c r="Z15" s="116"/>
      <c r="AA15" s="116"/>
      <c r="AB15" s="116"/>
      <c r="AC15" s="116"/>
      <c r="AD15" s="116"/>
      <c r="AE15" s="116"/>
      <c r="AF15" s="116"/>
      <c r="AG15" s="116"/>
      <c r="AH15" s="116"/>
    </row>
    <row r="16" spans="1:34" s="146" customFormat="1" ht="242.25">
      <c r="A16" s="137">
        <f t="shared" si="0"/>
        <v>1015</v>
      </c>
      <c r="B16" s="137" t="s">
        <v>160</v>
      </c>
      <c r="C16" s="137">
        <v>15</v>
      </c>
      <c r="D16" s="137" t="s">
        <v>154</v>
      </c>
      <c r="E16" s="137"/>
      <c r="F16" s="137"/>
      <c r="G16" s="137" t="s">
        <v>155</v>
      </c>
      <c r="H16" s="137">
        <v>8</v>
      </c>
      <c r="I16" s="137" t="s">
        <v>156</v>
      </c>
      <c r="J16" s="137" t="s">
        <v>157</v>
      </c>
      <c r="K16" s="137" t="s">
        <v>158</v>
      </c>
      <c r="L16" s="137" t="s">
        <v>159</v>
      </c>
      <c r="M16" s="137">
        <v>18</v>
      </c>
      <c r="N16" s="137" t="s">
        <v>1</v>
      </c>
      <c r="O16" s="137">
        <v>34</v>
      </c>
      <c r="P16" s="141" t="s">
        <v>2</v>
      </c>
      <c r="Q16" s="137"/>
      <c r="R16" s="137" t="s">
        <v>133</v>
      </c>
      <c r="S16" s="137" t="s">
        <v>162</v>
      </c>
      <c r="T16" s="137" t="s">
        <v>577</v>
      </c>
      <c r="U16" s="142" t="s">
        <v>575</v>
      </c>
      <c r="V16" s="142" t="s">
        <v>589</v>
      </c>
      <c r="W16" s="137"/>
      <c r="X16" s="137"/>
      <c r="Y16" s="137"/>
      <c r="Z16" s="137"/>
      <c r="AA16" s="137"/>
      <c r="AB16" s="137"/>
      <c r="AC16" s="137"/>
      <c r="AD16" s="137"/>
      <c r="AE16" s="137"/>
      <c r="AF16" s="137"/>
      <c r="AG16" s="137"/>
      <c r="AH16" s="137"/>
    </row>
    <row r="17" spans="1:29" s="146" customFormat="1" ht="89.25">
      <c r="A17" s="137">
        <f t="shared" si="0"/>
        <v>1016</v>
      </c>
      <c r="B17" s="138" t="s">
        <v>561</v>
      </c>
      <c r="C17" s="138">
        <v>16</v>
      </c>
      <c r="D17" s="138" t="s">
        <v>154</v>
      </c>
      <c r="E17" s="138"/>
      <c r="F17" s="138"/>
      <c r="G17" s="138" t="s">
        <v>155</v>
      </c>
      <c r="H17" s="138">
        <v>9</v>
      </c>
      <c r="I17" s="138" t="s">
        <v>156</v>
      </c>
      <c r="J17" s="138" t="s">
        <v>157</v>
      </c>
      <c r="K17" s="138" t="s">
        <v>158</v>
      </c>
      <c r="L17" s="138" t="s">
        <v>159</v>
      </c>
      <c r="M17" s="138">
        <v>19</v>
      </c>
      <c r="N17" s="138" t="s">
        <v>1</v>
      </c>
      <c r="O17" s="138">
        <v>1</v>
      </c>
      <c r="P17" s="139" t="s">
        <v>567</v>
      </c>
      <c r="Q17" s="138"/>
      <c r="R17" s="138" t="s">
        <v>134</v>
      </c>
      <c r="S17" s="138" t="s">
        <v>162</v>
      </c>
      <c r="T17" s="138" t="s">
        <v>312</v>
      </c>
      <c r="U17" s="138"/>
      <c r="V17" s="142" t="s">
        <v>590</v>
      </c>
      <c r="W17" s="138"/>
      <c r="X17" s="138"/>
      <c r="Y17" s="145"/>
      <c r="Z17" s="145"/>
      <c r="AA17" s="145"/>
      <c r="AB17" s="145"/>
      <c r="AC17" s="145"/>
    </row>
    <row r="18" spans="1:29" s="108" customFormat="1" ht="63.75">
      <c r="A18" s="107">
        <f t="shared" si="0"/>
        <v>1017</v>
      </c>
      <c r="B18" s="116" t="s">
        <v>561</v>
      </c>
      <c r="C18" s="116">
        <v>17</v>
      </c>
      <c r="D18" s="116" t="s">
        <v>154</v>
      </c>
      <c r="E18" s="116"/>
      <c r="F18" s="116"/>
      <c r="G18" s="116" t="s">
        <v>155</v>
      </c>
      <c r="H18" s="116">
        <v>10</v>
      </c>
      <c r="I18" s="116" t="s">
        <v>156</v>
      </c>
      <c r="J18" s="116" t="s">
        <v>157</v>
      </c>
      <c r="K18" s="116" t="s">
        <v>158</v>
      </c>
      <c r="L18" s="116" t="s">
        <v>119</v>
      </c>
      <c r="M18" s="116">
        <v>21</v>
      </c>
      <c r="N18" s="116" t="s">
        <v>11</v>
      </c>
      <c r="O18" s="116">
        <v>18</v>
      </c>
      <c r="P18" s="116" t="s">
        <v>161</v>
      </c>
      <c r="Q18" s="116"/>
      <c r="R18" s="116" t="s">
        <v>134</v>
      </c>
      <c r="S18" s="116" t="s">
        <v>10</v>
      </c>
      <c r="T18" s="116"/>
      <c r="U18" s="149" t="s">
        <v>627</v>
      </c>
      <c r="V18" s="116"/>
      <c r="W18" s="116"/>
      <c r="X18" s="116"/>
      <c r="Y18" s="105"/>
      <c r="Z18" s="105"/>
      <c r="AA18" s="105"/>
      <c r="AB18" s="105"/>
      <c r="AC18" s="105"/>
    </row>
    <row r="19" spans="1:29" ht="25.5">
      <c r="A19" s="100">
        <f t="shared" si="0"/>
        <v>1018</v>
      </c>
      <c r="B19" s="114" t="s">
        <v>561</v>
      </c>
      <c r="C19" s="114">
        <v>18</v>
      </c>
      <c r="D19" s="114" t="s">
        <v>154</v>
      </c>
      <c r="E19" s="114"/>
      <c r="F19" s="114"/>
      <c r="G19" s="114" t="s">
        <v>155</v>
      </c>
      <c r="H19" s="114">
        <v>11</v>
      </c>
      <c r="I19" s="114" t="s">
        <v>156</v>
      </c>
      <c r="J19" s="114" t="s">
        <v>157</v>
      </c>
      <c r="K19" s="114" t="s">
        <v>158</v>
      </c>
      <c r="L19" s="114" t="s">
        <v>159</v>
      </c>
      <c r="M19" s="114">
        <v>28</v>
      </c>
      <c r="N19" s="114" t="s">
        <v>564</v>
      </c>
      <c r="O19" s="114">
        <v>34</v>
      </c>
      <c r="P19" s="114" t="s">
        <v>565</v>
      </c>
      <c r="Q19" s="114"/>
      <c r="R19" s="114" t="s">
        <v>134</v>
      </c>
      <c r="S19" s="114" t="s">
        <v>566</v>
      </c>
      <c r="T19" s="114"/>
      <c r="U19" s="114"/>
      <c r="V19" s="114"/>
      <c r="W19" s="114"/>
      <c r="X19" s="114"/>
      <c r="Y19" s="103"/>
      <c r="Z19" s="103"/>
      <c r="AA19" s="103"/>
      <c r="AB19" s="103"/>
      <c r="AC19" s="103"/>
    </row>
    <row r="20" spans="1:34" ht="242.25">
      <c r="A20" s="107">
        <f t="shared" si="0"/>
        <v>1019</v>
      </c>
      <c r="B20" s="116" t="s">
        <v>561</v>
      </c>
      <c r="C20" s="116">
        <v>19</v>
      </c>
      <c r="D20" s="116" t="s">
        <v>154</v>
      </c>
      <c r="E20" s="116"/>
      <c r="F20" s="116"/>
      <c r="G20" s="116" t="s">
        <v>155</v>
      </c>
      <c r="H20" s="116">
        <v>12</v>
      </c>
      <c r="I20" s="116" t="s">
        <v>156</v>
      </c>
      <c r="J20" s="116" t="s">
        <v>157</v>
      </c>
      <c r="K20" s="116" t="s">
        <v>158</v>
      </c>
      <c r="L20" s="116" t="s">
        <v>159</v>
      </c>
      <c r="M20" s="116">
        <v>32</v>
      </c>
      <c r="N20" s="116" t="s">
        <v>29</v>
      </c>
      <c r="O20" s="116">
        <v>27</v>
      </c>
      <c r="P20" s="131" t="s">
        <v>562</v>
      </c>
      <c r="Q20" s="116"/>
      <c r="R20" s="116" t="s">
        <v>134</v>
      </c>
      <c r="S20" s="131" t="s">
        <v>563</v>
      </c>
      <c r="T20" s="116"/>
      <c r="U20" s="132" t="s">
        <v>576</v>
      </c>
      <c r="V20" s="137" t="s">
        <v>579</v>
      </c>
      <c r="W20" s="116"/>
      <c r="X20" s="116"/>
      <c r="Y20" s="114"/>
      <c r="Z20" s="114"/>
      <c r="AA20" s="114"/>
      <c r="AB20" s="114"/>
      <c r="AC20" s="114"/>
      <c r="AD20" s="114"/>
      <c r="AE20" s="114"/>
      <c r="AF20" s="114"/>
      <c r="AG20" s="114"/>
      <c r="AH20" s="114"/>
    </row>
    <row r="21" spans="1:29" s="108" customFormat="1" ht="51">
      <c r="A21" s="107">
        <f t="shared" si="0"/>
        <v>1020</v>
      </c>
      <c r="B21" s="105" t="s">
        <v>300</v>
      </c>
      <c r="C21" s="105">
        <v>20</v>
      </c>
      <c r="D21" s="105" t="s">
        <v>275</v>
      </c>
      <c r="E21" s="105"/>
      <c r="F21" s="105"/>
      <c r="G21" s="105" t="s">
        <v>155</v>
      </c>
      <c r="H21" s="105">
        <v>1</v>
      </c>
      <c r="I21" s="105" t="s">
        <v>213</v>
      </c>
      <c r="J21" s="105" t="s">
        <v>157</v>
      </c>
      <c r="K21" s="105" t="s">
        <v>276</v>
      </c>
      <c r="L21" s="105" t="s">
        <v>119</v>
      </c>
      <c r="M21" s="105">
        <v>1</v>
      </c>
      <c r="N21" s="105"/>
      <c r="O21" s="105"/>
      <c r="P21" s="105" t="s">
        <v>303</v>
      </c>
      <c r="Q21" s="105"/>
      <c r="R21" s="105" t="s">
        <v>134</v>
      </c>
      <c r="S21" s="105" t="s">
        <v>304</v>
      </c>
      <c r="T21" s="105"/>
      <c r="U21" s="149" t="s">
        <v>599</v>
      </c>
      <c r="V21" s="105"/>
      <c r="W21" s="105"/>
      <c r="X21" s="105"/>
      <c r="Y21" s="105"/>
      <c r="Z21" s="105"/>
      <c r="AA21" s="105"/>
      <c r="AB21" s="105"/>
      <c r="AC21" s="105"/>
    </row>
    <row r="22" spans="1:29" s="108" customFormat="1" ht="191.25">
      <c r="A22" s="107">
        <f t="shared" si="0"/>
        <v>1021</v>
      </c>
      <c r="B22" s="116" t="s">
        <v>560</v>
      </c>
      <c r="C22" s="116">
        <v>21</v>
      </c>
      <c r="D22" s="116" t="s">
        <v>275</v>
      </c>
      <c r="E22" s="116"/>
      <c r="F22" s="116"/>
      <c r="G22" s="116" t="s">
        <v>155</v>
      </c>
      <c r="H22" s="116">
        <v>2</v>
      </c>
      <c r="I22" s="116" t="s">
        <v>213</v>
      </c>
      <c r="J22" s="116" t="s">
        <v>157</v>
      </c>
      <c r="K22" s="116" t="s">
        <v>276</v>
      </c>
      <c r="L22" s="116" t="s">
        <v>119</v>
      </c>
      <c r="M22" s="116"/>
      <c r="N22" s="116"/>
      <c r="O22" s="116"/>
      <c r="P22" s="116" t="s">
        <v>301</v>
      </c>
      <c r="Q22" s="116"/>
      <c r="R22" s="116" t="s">
        <v>134</v>
      </c>
      <c r="S22" s="116" t="s">
        <v>302</v>
      </c>
      <c r="T22" s="116"/>
      <c r="U22" s="149" t="s">
        <v>630</v>
      </c>
      <c r="V22" s="116"/>
      <c r="W22" s="116"/>
      <c r="X22" s="116"/>
      <c r="Y22" s="105"/>
      <c r="Z22" s="105"/>
      <c r="AA22" s="105"/>
      <c r="AB22" s="105"/>
      <c r="AC22" s="105"/>
    </row>
    <row r="23" spans="1:29" s="108" customFormat="1" ht="102">
      <c r="A23" s="107">
        <f t="shared" si="0"/>
        <v>1022</v>
      </c>
      <c r="B23" s="105" t="s">
        <v>287</v>
      </c>
      <c r="C23" s="105">
        <v>22</v>
      </c>
      <c r="D23" s="105" t="s">
        <v>275</v>
      </c>
      <c r="E23" s="105"/>
      <c r="F23" s="105"/>
      <c r="G23" s="105" t="s">
        <v>155</v>
      </c>
      <c r="H23" s="105">
        <v>3</v>
      </c>
      <c r="I23" s="105" t="s">
        <v>213</v>
      </c>
      <c r="J23" s="105" t="s">
        <v>157</v>
      </c>
      <c r="K23" s="105" t="s">
        <v>276</v>
      </c>
      <c r="L23" s="105" t="s">
        <v>119</v>
      </c>
      <c r="M23" s="105">
        <v>4</v>
      </c>
      <c r="N23" s="105" t="s">
        <v>297</v>
      </c>
      <c r="O23" s="105">
        <v>32</v>
      </c>
      <c r="P23" s="105" t="s">
        <v>298</v>
      </c>
      <c r="Q23" s="105"/>
      <c r="R23" s="105" t="s">
        <v>134</v>
      </c>
      <c r="S23" s="110" t="s">
        <v>299</v>
      </c>
      <c r="T23" s="105"/>
      <c r="U23" s="149" t="s">
        <v>606</v>
      </c>
      <c r="V23" s="105"/>
      <c r="W23" s="105"/>
      <c r="X23" s="105"/>
      <c r="Y23" s="105"/>
      <c r="Z23" s="105"/>
      <c r="AA23" s="105"/>
      <c r="AB23" s="105"/>
      <c r="AC23" s="105"/>
    </row>
    <row r="24" spans="1:29" s="108" customFormat="1" ht="39" thickBot="1">
      <c r="A24" s="107">
        <f t="shared" si="0"/>
        <v>1023</v>
      </c>
      <c r="B24" s="105" t="s">
        <v>287</v>
      </c>
      <c r="C24" s="105">
        <v>23</v>
      </c>
      <c r="D24" s="105" t="s">
        <v>275</v>
      </c>
      <c r="E24" s="105"/>
      <c r="F24" s="105"/>
      <c r="G24" s="105" t="s">
        <v>155</v>
      </c>
      <c r="H24" s="105">
        <v>4</v>
      </c>
      <c r="I24" s="105" t="s">
        <v>213</v>
      </c>
      <c r="J24" s="105" t="s">
        <v>157</v>
      </c>
      <c r="K24" s="105" t="s">
        <v>276</v>
      </c>
      <c r="L24" s="105" t="s">
        <v>119</v>
      </c>
      <c r="M24" s="105">
        <v>5</v>
      </c>
      <c r="N24" s="105" t="s">
        <v>294</v>
      </c>
      <c r="O24" s="105">
        <v>10</v>
      </c>
      <c r="P24" s="105" t="s">
        <v>295</v>
      </c>
      <c r="Q24" s="105"/>
      <c r="R24" s="105" t="s">
        <v>134</v>
      </c>
      <c r="S24" s="105" t="s">
        <v>296</v>
      </c>
      <c r="T24" s="105"/>
      <c r="U24" s="149" t="s">
        <v>607</v>
      </c>
      <c r="V24" s="105"/>
      <c r="W24" s="105"/>
      <c r="X24" s="105"/>
      <c r="Y24" s="105"/>
      <c r="Z24" s="105"/>
      <c r="AA24" s="105"/>
      <c r="AB24" s="105"/>
      <c r="AC24" s="105"/>
    </row>
    <row r="25" spans="1:29" s="108" customFormat="1" ht="57" thickBot="1">
      <c r="A25" s="107">
        <f t="shared" si="0"/>
        <v>1024</v>
      </c>
      <c r="B25" s="105" t="s">
        <v>287</v>
      </c>
      <c r="C25" s="105">
        <v>24</v>
      </c>
      <c r="D25" s="105" t="s">
        <v>275</v>
      </c>
      <c r="E25" s="105"/>
      <c r="F25" s="105"/>
      <c r="G25" s="105" t="s">
        <v>155</v>
      </c>
      <c r="H25" s="105">
        <v>5</v>
      </c>
      <c r="I25" s="105" t="s">
        <v>213</v>
      </c>
      <c r="J25" s="105" t="s">
        <v>157</v>
      </c>
      <c r="K25" s="105" t="s">
        <v>276</v>
      </c>
      <c r="L25" s="105" t="s">
        <v>119</v>
      </c>
      <c r="M25" s="105">
        <v>6</v>
      </c>
      <c r="N25" s="105" t="s">
        <v>291</v>
      </c>
      <c r="O25" s="105">
        <v>40</v>
      </c>
      <c r="P25" s="105" t="s">
        <v>292</v>
      </c>
      <c r="Q25" s="105"/>
      <c r="R25" s="105" t="s">
        <v>134</v>
      </c>
      <c r="S25" s="105" t="s">
        <v>293</v>
      </c>
      <c r="T25" s="105"/>
      <c r="U25" s="151" t="s">
        <v>611</v>
      </c>
      <c r="V25" s="105"/>
      <c r="W25" s="105"/>
      <c r="X25" s="105"/>
      <c r="Y25" s="105"/>
      <c r="Z25" s="105"/>
      <c r="AA25" s="105"/>
      <c r="AB25" s="105"/>
      <c r="AC25" s="105"/>
    </row>
    <row r="26" spans="1:29" s="108" customFormat="1" ht="38.25">
      <c r="A26" s="107">
        <f t="shared" si="0"/>
        <v>1025</v>
      </c>
      <c r="B26" s="105" t="s">
        <v>287</v>
      </c>
      <c r="C26" s="105">
        <v>25</v>
      </c>
      <c r="D26" s="105" t="s">
        <v>275</v>
      </c>
      <c r="E26" s="105"/>
      <c r="F26" s="105"/>
      <c r="G26" s="105" t="s">
        <v>155</v>
      </c>
      <c r="H26" s="105">
        <v>6</v>
      </c>
      <c r="I26" s="105" t="s">
        <v>213</v>
      </c>
      <c r="J26" s="105" t="s">
        <v>157</v>
      </c>
      <c r="K26" s="105" t="s">
        <v>276</v>
      </c>
      <c r="L26" s="105" t="s">
        <v>119</v>
      </c>
      <c r="M26" s="105">
        <v>7</v>
      </c>
      <c r="N26" s="105" t="s">
        <v>288</v>
      </c>
      <c r="O26" s="105">
        <v>4</v>
      </c>
      <c r="P26" s="105" t="s">
        <v>289</v>
      </c>
      <c r="Q26" s="105"/>
      <c r="R26" s="105" t="s">
        <v>134</v>
      </c>
      <c r="S26" s="105" t="s">
        <v>290</v>
      </c>
      <c r="T26" s="105"/>
      <c r="U26" s="149" t="s">
        <v>612</v>
      </c>
      <c r="V26" s="105"/>
      <c r="W26" s="105"/>
      <c r="X26" s="105"/>
      <c r="Y26" s="105"/>
      <c r="Z26" s="105"/>
      <c r="AA26" s="105"/>
      <c r="AB26" s="105"/>
      <c r="AC26" s="105"/>
    </row>
    <row r="27" spans="1:29" ht="140.25">
      <c r="A27" s="137">
        <f t="shared" si="0"/>
        <v>1026</v>
      </c>
      <c r="B27" s="138" t="s">
        <v>284</v>
      </c>
      <c r="C27" s="138">
        <v>26</v>
      </c>
      <c r="D27" s="138" t="s">
        <v>261</v>
      </c>
      <c r="E27" s="138"/>
      <c r="F27" s="138"/>
      <c r="G27" s="138" t="s">
        <v>155</v>
      </c>
      <c r="H27" s="138">
        <v>1</v>
      </c>
      <c r="I27" s="138" t="s">
        <v>176</v>
      </c>
      <c r="J27" s="138" t="s">
        <v>157</v>
      </c>
      <c r="K27" s="138" t="s">
        <v>262</v>
      </c>
      <c r="L27" s="138" t="s">
        <v>159</v>
      </c>
      <c r="M27" s="138">
        <v>18</v>
      </c>
      <c r="N27" s="138">
        <v>11.2</v>
      </c>
      <c r="O27" s="138">
        <v>24</v>
      </c>
      <c r="P27" s="139" t="s">
        <v>285</v>
      </c>
      <c r="Q27" s="138"/>
      <c r="R27" s="138" t="s">
        <v>134</v>
      </c>
      <c r="S27" s="138" t="s">
        <v>286</v>
      </c>
      <c r="T27" s="138" t="s">
        <v>312</v>
      </c>
      <c r="U27" s="148" t="s">
        <v>634</v>
      </c>
      <c r="V27" s="138"/>
      <c r="W27" s="138"/>
      <c r="X27" s="138"/>
      <c r="Y27" s="103"/>
      <c r="Z27" s="103"/>
      <c r="AA27" s="103"/>
      <c r="AB27" s="103"/>
      <c r="AC27" s="103"/>
    </row>
    <row r="28" spans="1:29" ht="102">
      <c r="A28" s="100">
        <f t="shared" si="0"/>
        <v>1027</v>
      </c>
      <c r="B28" s="114" t="s">
        <v>559</v>
      </c>
      <c r="C28" s="114">
        <v>27</v>
      </c>
      <c r="D28" s="114" t="s">
        <v>261</v>
      </c>
      <c r="E28" s="114"/>
      <c r="F28" s="114"/>
      <c r="G28" s="114" t="s">
        <v>155</v>
      </c>
      <c r="H28" s="114">
        <v>2</v>
      </c>
      <c r="I28" s="114" t="s">
        <v>176</v>
      </c>
      <c r="J28" s="114" t="s">
        <v>177</v>
      </c>
      <c r="K28" s="114" t="s">
        <v>262</v>
      </c>
      <c r="L28" s="114" t="s">
        <v>159</v>
      </c>
      <c r="M28" s="114">
        <v>21</v>
      </c>
      <c r="N28" s="114" t="s">
        <v>11</v>
      </c>
      <c r="O28" s="114">
        <v>18</v>
      </c>
      <c r="P28" s="114" t="s">
        <v>282</v>
      </c>
      <c r="Q28" s="114"/>
      <c r="R28" s="114" t="s">
        <v>134</v>
      </c>
      <c r="S28" s="114" t="s">
        <v>283</v>
      </c>
      <c r="T28" s="114"/>
      <c r="U28" s="114"/>
      <c r="V28" s="114"/>
      <c r="W28" s="114"/>
      <c r="X28" s="114"/>
      <c r="Y28" s="103"/>
      <c r="Z28" s="103"/>
      <c r="AA28" s="103"/>
      <c r="AB28" s="103"/>
      <c r="AC28" s="103"/>
    </row>
    <row r="29" spans="1:34" ht="127.5">
      <c r="A29" s="100">
        <f t="shared" si="0"/>
        <v>1028</v>
      </c>
      <c r="B29" s="114" t="s">
        <v>558</v>
      </c>
      <c r="C29" s="114">
        <v>28</v>
      </c>
      <c r="D29" s="114" t="s">
        <v>261</v>
      </c>
      <c r="E29" s="114"/>
      <c r="F29" s="114"/>
      <c r="G29" s="114" t="s">
        <v>155</v>
      </c>
      <c r="H29" s="114">
        <v>3</v>
      </c>
      <c r="I29" s="114" t="s">
        <v>176</v>
      </c>
      <c r="J29" s="114" t="s">
        <v>177</v>
      </c>
      <c r="K29" s="114" t="s">
        <v>262</v>
      </c>
      <c r="L29" s="114" t="s">
        <v>159</v>
      </c>
      <c r="M29" s="114">
        <v>21</v>
      </c>
      <c r="N29" s="114" t="s">
        <v>228</v>
      </c>
      <c r="O29" s="114">
        <v>45</v>
      </c>
      <c r="P29" s="115" t="s">
        <v>281</v>
      </c>
      <c r="Q29" s="114"/>
      <c r="R29" s="114" t="s">
        <v>134</v>
      </c>
      <c r="S29" s="114" t="s">
        <v>274</v>
      </c>
      <c r="T29" s="114"/>
      <c r="U29" s="114"/>
      <c r="V29" s="114"/>
      <c r="W29" s="114"/>
      <c r="X29" s="114"/>
      <c r="Y29" s="100"/>
      <c r="Z29" s="100"/>
      <c r="AA29" s="100"/>
      <c r="AB29" s="100"/>
      <c r="AC29" s="100"/>
      <c r="AD29" s="100"/>
      <c r="AE29" s="100"/>
      <c r="AF29" s="100"/>
      <c r="AG29" s="100"/>
      <c r="AH29" s="100"/>
    </row>
    <row r="30" spans="1:34" ht="51">
      <c r="A30" s="100">
        <f t="shared" si="0"/>
        <v>1029</v>
      </c>
      <c r="B30" s="114" t="s">
        <v>557</v>
      </c>
      <c r="C30" s="114">
        <v>29</v>
      </c>
      <c r="D30" s="114" t="s">
        <v>275</v>
      </c>
      <c r="E30" s="114"/>
      <c r="F30" s="114"/>
      <c r="G30" s="114" t="s">
        <v>155</v>
      </c>
      <c r="H30" s="114">
        <v>7</v>
      </c>
      <c r="I30" s="114" t="s">
        <v>213</v>
      </c>
      <c r="J30" s="114" t="s">
        <v>157</v>
      </c>
      <c r="K30" s="114" t="s">
        <v>276</v>
      </c>
      <c r="L30" s="114" t="s">
        <v>126</v>
      </c>
      <c r="M30" s="114">
        <v>21</v>
      </c>
      <c r="N30" s="114" t="s">
        <v>228</v>
      </c>
      <c r="O30" s="114">
        <v>47</v>
      </c>
      <c r="P30" s="114" t="s">
        <v>279</v>
      </c>
      <c r="Q30" s="114"/>
      <c r="R30" s="114" t="s">
        <v>134</v>
      </c>
      <c r="S30" s="114" t="s">
        <v>280</v>
      </c>
      <c r="T30" s="114"/>
      <c r="U30" s="114"/>
      <c r="V30" s="114"/>
      <c r="W30" s="114"/>
      <c r="X30" s="114"/>
      <c r="Y30" s="114"/>
      <c r="Z30" s="114"/>
      <c r="AA30" s="114"/>
      <c r="AB30" s="114"/>
      <c r="AC30" s="114"/>
      <c r="AD30" s="114"/>
      <c r="AE30" s="114"/>
      <c r="AF30" s="114"/>
      <c r="AG30" s="114"/>
      <c r="AH30" s="114"/>
    </row>
    <row r="31" spans="1:34" ht="51">
      <c r="A31" s="100">
        <f t="shared" si="0"/>
        <v>1030</v>
      </c>
      <c r="B31" s="114" t="s">
        <v>556</v>
      </c>
      <c r="C31" s="114">
        <v>30</v>
      </c>
      <c r="D31" s="114" t="s">
        <v>275</v>
      </c>
      <c r="E31" s="114"/>
      <c r="F31" s="114"/>
      <c r="G31" s="114" t="s">
        <v>155</v>
      </c>
      <c r="H31" s="114">
        <v>8</v>
      </c>
      <c r="I31" s="114" t="s">
        <v>213</v>
      </c>
      <c r="J31" s="114" t="s">
        <v>157</v>
      </c>
      <c r="K31" s="114" t="s">
        <v>276</v>
      </c>
      <c r="L31" s="114" t="s">
        <v>126</v>
      </c>
      <c r="M31" s="114">
        <v>21</v>
      </c>
      <c r="N31" s="114" t="s">
        <v>228</v>
      </c>
      <c r="O31" s="114">
        <v>47</v>
      </c>
      <c r="P31" s="114" t="s">
        <v>277</v>
      </c>
      <c r="Q31" s="114"/>
      <c r="R31" s="114" t="s">
        <v>134</v>
      </c>
      <c r="S31" s="114" t="s">
        <v>278</v>
      </c>
      <c r="T31" s="114"/>
      <c r="U31" s="114"/>
      <c r="V31" s="114"/>
      <c r="W31" s="114"/>
      <c r="X31" s="114"/>
      <c r="Y31" s="114"/>
      <c r="Z31" s="114"/>
      <c r="AA31" s="114"/>
      <c r="AB31" s="114"/>
      <c r="AC31" s="114"/>
      <c r="AD31" s="114"/>
      <c r="AE31" s="114"/>
      <c r="AF31" s="114"/>
      <c r="AG31" s="114"/>
      <c r="AH31" s="114"/>
    </row>
    <row r="32" spans="1:34" s="108" customFormat="1" ht="127.5">
      <c r="A32" s="107">
        <f t="shared" si="0"/>
        <v>1031</v>
      </c>
      <c r="B32" s="116" t="s">
        <v>271</v>
      </c>
      <c r="C32" s="116">
        <v>31</v>
      </c>
      <c r="D32" s="116" t="s">
        <v>261</v>
      </c>
      <c r="E32" s="116"/>
      <c r="F32" s="116"/>
      <c r="G32" s="116" t="s">
        <v>155</v>
      </c>
      <c r="H32" s="116">
        <v>4</v>
      </c>
      <c r="I32" s="116" t="s">
        <v>176</v>
      </c>
      <c r="J32" s="116" t="s">
        <v>157</v>
      </c>
      <c r="K32" s="116" t="s">
        <v>262</v>
      </c>
      <c r="L32" s="116" t="s">
        <v>159</v>
      </c>
      <c r="M32" s="116">
        <v>32</v>
      </c>
      <c r="N32" s="116" t="s">
        <v>272</v>
      </c>
      <c r="O32" s="116">
        <v>27</v>
      </c>
      <c r="P32" s="116" t="s">
        <v>273</v>
      </c>
      <c r="Q32" s="116"/>
      <c r="R32" s="116" t="s">
        <v>134</v>
      </c>
      <c r="S32" s="116" t="s">
        <v>274</v>
      </c>
      <c r="T32" s="116"/>
      <c r="U32" s="133" t="s">
        <v>578</v>
      </c>
      <c r="V32" s="116"/>
      <c r="W32" s="116"/>
      <c r="X32" s="116"/>
      <c r="Y32" s="116"/>
      <c r="Z32" s="116"/>
      <c r="AA32" s="116"/>
      <c r="AB32" s="116"/>
      <c r="AC32" s="116"/>
      <c r="AD32" s="116"/>
      <c r="AE32" s="116"/>
      <c r="AF32" s="116"/>
      <c r="AG32" s="116"/>
      <c r="AH32" s="116"/>
    </row>
    <row r="33" spans="1:34" ht="89.25">
      <c r="A33" s="100">
        <f t="shared" si="0"/>
        <v>1032</v>
      </c>
      <c r="B33" s="114" t="s">
        <v>555</v>
      </c>
      <c r="C33" s="114">
        <v>32</v>
      </c>
      <c r="D33" s="114" t="s">
        <v>261</v>
      </c>
      <c r="E33" s="114"/>
      <c r="F33" s="114"/>
      <c r="G33" s="114" t="s">
        <v>155</v>
      </c>
      <c r="H33" s="114">
        <v>5</v>
      </c>
      <c r="I33" s="114" t="s">
        <v>176</v>
      </c>
      <c r="J33" s="114" t="s">
        <v>177</v>
      </c>
      <c r="K33" s="114" t="s">
        <v>262</v>
      </c>
      <c r="L33" s="114" t="s">
        <v>126</v>
      </c>
      <c r="M33" s="114">
        <v>33</v>
      </c>
      <c r="N33" s="114" t="s">
        <v>268</v>
      </c>
      <c r="O33" s="114">
        <v>1</v>
      </c>
      <c r="P33" s="114" t="s">
        <v>269</v>
      </c>
      <c r="Q33" s="114"/>
      <c r="R33" s="114" t="s">
        <v>134</v>
      </c>
      <c r="S33" s="114" t="s">
        <v>270</v>
      </c>
      <c r="T33" s="114"/>
      <c r="U33" s="114"/>
      <c r="V33" s="114"/>
      <c r="W33" s="114"/>
      <c r="X33" s="114"/>
      <c r="Y33" s="114"/>
      <c r="Z33" s="114"/>
      <c r="AA33" s="114"/>
      <c r="AB33" s="114"/>
      <c r="AC33" s="114"/>
      <c r="AD33" s="114"/>
      <c r="AE33" s="114"/>
      <c r="AF33" s="114"/>
      <c r="AG33" s="114"/>
      <c r="AH33" s="114"/>
    </row>
    <row r="34" spans="1:34" s="108" customFormat="1" ht="51">
      <c r="A34" s="107">
        <f aca="true" t="shared" si="1" ref="A34:A65">SUM(1000+C34)</f>
        <v>1033</v>
      </c>
      <c r="B34" s="116" t="s">
        <v>554</v>
      </c>
      <c r="C34" s="116">
        <v>33</v>
      </c>
      <c r="D34" s="116" t="s">
        <v>261</v>
      </c>
      <c r="E34" s="116"/>
      <c r="F34" s="116"/>
      <c r="G34" s="116" t="s">
        <v>155</v>
      </c>
      <c r="H34" s="116">
        <v>6</v>
      </c>
      <c r="I34" s="116" t="s">
        <v>176</v>
      </c>
      <c r="J34" s="116" t="s">
        <v>177</v>
      </c>
      <c r="K34" s="116" t="s">
        <v>262</v>
      </c>
      <c r="L34" s="116" t="s">
        <v>119</v>
      </c>
      <c r="M34" s="116">
        <v>24</v>
      </c>
      <c r="N34" s="116" t="s">
        <v>265</v>
      </c>
      <c r="O34" s="116">
        <v>31</v>
      </c>
      <c r="P34" s="116" t="s">
        <v>266</v>
      </c>
      <c r="Q34" s="116"/>
      <c r="R34" s="116" t="s">
        <v>134</v>
      </c>
      <c r="S34" s="116" t="s">
        <v>267</v>
      </c>
      <c r="T34" s="116"/>
      <c r="U34" s="149" t="s">
        <v>309</v>
      </c>
      <c r="V34" s="116"/>
      <c r="W34" s="116"/>
      <c r="X34" s="116"/>
      <c r="Y34" s="116"/>
      <c r="Z34" s="116"/>
      <c r="AA34" s="116"/>
      <c r="AB34" s="116"/>
      <c r="AC34" s="116"/>
      <c r="AD34" s="116"/>
      <c r="AE34" s="116"/>
      <c r="AF34" s="116"/>
      <c r="AG34" s="116"/>
      <c r="AH34" s="116"/>
    </row>
    <row r="35" spans="1:34" ht="38.25">
      <c r="A35" s="134">
        <f t="shared" si="1"/>
        <v>1034</v>
      </c>
      <c r="B35" s="140" t="s">
        <v>260</v>
      </c>
      <c r="C35" s="140">
        <v>34</v>
      </c>
      <c r="D35" s="140" t="s">
        <v>261</v>
      </c>
      <c r="E35" s="140"/>
      <c r="F35" s="140"/>
      <c r="G35" s="140" t="s">
        <v>155</v>
      </c>
      <c r="H35" s="140">
        <v>7</v>
      </c>
      <c r="I35" s="140" t="s">
        <v>176</v>
      </c>
      <c r="J35" s="140" t="s">
        <v>157</v>
      </c>
      <c r="K35" s="140" t="s">
        <v>262</v>
      </c>
      <c r="L35" s="140" t="s">
        <v>159</v>
      </c>
      <c r="M35" s="140">
        <v>5</v>
      </c>
      <c r="N35" s="140" t="s">
        <v>4</v>
      </c>
      <c r="O35" s="140">
        <v>39</v>
      </c>
      <c r="P35" s="140" t="s">
        <v>263</v>
      </c>
      <c r="Q35" s="140"/>
      <c r="R35" s="140" t="s">
        <v>134</v>
      </c>
      <c r="S35" s="140" t="s">
        <v>264</v>
      </c>
      <c r="T35" s="140" t="s">
        <v>306</v>
      </c>
      <c r="U35" s="140" t="s">
        <v>313</v>
      </c>
      <c r="V35" s="140"/>
      <c r="W35" s="140"/>
      <c r="X35" s="140"/>
      <c r="Y35" s="114"/>
      <c r="Z35" s="114"/>
      <c r="AA35" s="114"/>
      <c r="AB35" s="114"/>
      <c r="AC35" s="114"/>
      <c r="AD35" s="114"/>
      <c r="AE35" s="114"/>
      <c r="AF35" s="114"/>
      <c r="AG35" s="114"/>
      <c r="AH35" s="114"/>
    </row>
    <row r="36" spans="1:29" s="108" customFormat="1" ht="63.75">
      <c r="A36" s="107">
        <f t="shared" si="1"/>
        <v>1035</v>
      </c>
      <c r="B36" s="116" t="s">
        <v>211</v>
      </c>
      <c r="C36" s="116">
        <v>35</v>
      </c>
      <c r="D36" s="116" t="s">
        <v>212</v>
      </c>
      <c r="E36" s="116"/>
      <c r="F36" s="116"/>
      <c r="G36" s="116" t="s">
        <v>155</v>
      </c>
      <c r="H36" s="116">
        <v>1</v>
      </c>
      <c r="I36" s="116" t="s">
        <v>213</v>
      </c>
      <c r="J36" s="116" t="s">
        <v>157</v>
      </c>
      <c r="K36" s="116" t="s">
        <v>214</v>
      </c>
      <c r="L36" s="116" t="s">
        <v>119</v>
      </c>
      <c r="M36" s="116">
        <v>3</v>
      </c>
      <c r="N36" s="116" t="s">
        <v>257</v>
      </c>
      <c r="O36" s="116">
        <v>11</v>
      </c>
      <c r="P36" s="116" t="s">
        <v>258</v>
      </c>
      <c r="Q36" s="116"/>
      <c r="R36" s="116" t="s">
        <v>134</v>
      </c>
      <c r="S36" s="116" t="s">
        <v>259</v>
      </c>
      <c r="T36" s="116"/>
      <c r="U36" s="149" t="s">
        <v>600</v>
      </c>
      <c r="V36" s="116"/>
      <c r="W36" s="116"/>
      <c r="X36" s="116"/>
      <c r="Y36" s="116"/>
      <c r="Z36" s="116"/>
      <c r="AA36" s="116"/>
      <c r="AB36" s="116"/>
      <c r="AC36" s="116"/>
    </row>
    <row r="37" spans="1:34" ht="141.75">
      <c r="A37" s="104">
        <f t="shared" si="1"/>
        <v>1036</v>
      </c>
      <c r="B37" s="105" t="s">
        <v>218</v>
      </c>
      <c r="C37" s="105">
        <v>36</v>
      </c>
      <c r="D37" s="105" t="s">
        <v>212</v>
      </c>
      <c r="E37" s="105"/>
      <c r="F37" s="105"/>
      <c r="G37" s="105" t="s">
        <v>155</v>
      </c>
      <c r="H37" s="105">
        <v>2</v>
      </c>
      <c r="I37" s="105" t="s">
        <v>213</v>
      </c>
      <c r="J37" s="105" t="s">
        <v>157</v>
      </c>
      <c r="K37" s="105" t="s">
        <v>214</v>
      </c>
      <c r="L37" s="105" t="s">
        <v>119</v>
      </c>
      <c r="M37" s="105">
        <v>3</v>
      </c>
      <c r="N37" s="105" t="s">
        <v>254</v>
      </c>
      <c r="O37" s="105">
        <v>32</v>
      </c>
      <c r="P37" s="105" t="s">
        <v>255</v>
      </c>
      <c r="Q37" s="105"/>
      <c r="R37" s="105" t="s">
        <v>133</v>
      </c>
      <c r="S37" s="105" t="s">
        <v>256</v>
      </c>
      <c r="T37" s="105"/>
      <c r="U37" s="106" t="s">
        <v>307</v>
      </c>
      <c r="V37" s="149" t="s">
        <v>604</v>
      </c>
      <c r="W37" s="105"/>
      <c r="X37" s="105"/>
      <c r="Y37" s="114"/>
      <c r="Z37" s="114"/>
      <c r="AA37" s="114"/>
      <c r="AB37" s="114"/>
      <c r="AC37" s="114"/>
      <c r="AD37" s="114"/>
      <c r="AE37" s="114"/>
      <c r="AF37" s="114"/>
      <c r="AG37" s="114"/>
      <c r="AH37" s="114"/>
    </row>
    <row r="38" spans="1:34" s="108" customFormat="1" ht="56.25">
      <c r="A38" s="107">
        <f t="shared" si="1"/>
        <v>1037</v>
      </c>
      <c r="B38" s="116" t="s">
        <v>218</v>
      </c>
      <c r="C38" s="116">
        <v>37</v>
      </c>
      <c r="D38" s="116" t="s">
        <v>212</v>
      </c>
      <c r="E38" s="116"/>
      <c r="F38" s="116"/>
      <c r="G38" s="116" t="s">
        <v>155</v>
      </c>
      <c r="H38" s="116">
        <v>3</v>
      </c>
      <c r="I38" s="116" t="s">
        <v>213</v>
      </c>
      <c r="J38" s="116" t="s">
        <v>157</v>
      </c>
      <c r="K38" s="116" t="s">
        <v>214</v>
      </c>
      <c r="L38" s="116" t="s">
        <v>159</v>
      </c>
      <c r="M38" s="116">
        <v>4</v>
      </c>
      <c r="N38" s="116" t="s">
        <v>251</v>
      </c>
      <c r="O38" s="116">
        <v>41</v>
      </c>
      <c r="P38" s="116" t="s">
        <v>252</v>
      </c>
      <c r="Q38" s="116"/>
      <c r="R38" s="116" t="s">
        <v>133</v>
      </c>
      <c r="S38" s="116" t="s">
        <v>253</v>
      </c>
      <c r="T38" s="116"/>
      <c r="U38" s="117" t="s">
        <v>308</v>
      </c>
      <c r="V38" s="149" t="s">
        <v>635</v>
      </c>
      <c r="W38" s="116"/>
      <c r="X38" s="116"/>
      <c r="Y38" s="116"/>
      <c r="Z38" s="116"/>
      <c r="AA38" s="116"/>
      <c r="AB38" s="116"/>
      <c r="AC38" s="116"/>
      <c r="AD38" s="116"/>
      <c r="AE38" s="116"/>
      <c r="AF38" s="116"/>
      <c r="AG38" s="116"/>
      <c r="AH38" s="116"/>
    </row>
    <row r="39" spans="1:34" ht="247.5">
      <c r="A39" s="107">
        <f t="shared" si="1"/>
        <v>1038</v>
      </c>
      <c r="B39" s="105" t="s">
        <v>218</v>
      </c>
      <c r="C39" s="105">
        <v>38</v>
      </c>
      <c r="D39" s="105" t="s">
        <v>212</v>
      </c>
      <c r="E39" s="105"/>
      <c r="F39" s="105"/>
      <c r="G39" s="105" t="s">
        <v>155</v>
      </c>
      <c r="H39" s="105">
        <v>4</v>
      </c>
      <c r="I39" s="105" t="s">
        <v>213</v>
      </c>
      <c r="J39" s="105" t="s">
        <v>157</v>
      </c>
      <c r="K39" s="105" t="s">
        <v>214</v>
      </c>
      <c r="L39" s="105" t="s">
        <v>119</v>
      </c>
      <c r="M39" s="105">
        <v>5</v>
      </c>
      <c r="N39" s="105" t="s">
        <v>4</v>
      </c>
      <c r="O39" s="105">
        <v>48</v>
      </c>
      <c r="P39" s="105" t="s">
        <v>249</v>
      </c>
      <c r="Q39" s="105"/>
      <c r="R39" s="105" t="s">
        <v>133</v>
      </c>
      <c r="S39" s="105" t="s">
        <v>250</v>
      </c>
      <c r="T39" s="105"/>
      <c r="U39" s="117" t="s">
        <v>608</v>
      </c>
      <c r="V39" s="105"/>
      <c r="W39" s="105"/>
      <c r="X39" s="105"/>
      <c r="Y39" s="114"/>
      <c r="Z39" s="114"/>
      <c r="AA39" s="114"/>
      <c r="AB39" s="114"/>
      <c r="AC39" s="114"/>
      <c r="AD39" s="114"/>
      <c r="AE39" s="114"/>
      <c r="AF39" s="114"/>
      <c r="AG39" s="114"/>
      <c r="AH39" s="114"/>
    </row>
    <row r="40" spans="1:34" s="108" customFormat="1" ht="38.25">
      <c r="A40" s="107">
        <f t="shared" si="1"/>
        <v>1039</v>
      </c>
      <c r="B40" s="116" t="s">
        <v>211</v>
      </c>
      <c r="C40" s="116">
        <v>39</v>
      </c>
      <c r="D40" s="116" t="s">
        <v>212</v>
      </c>
      <c r="E40" s="116"/>
      <c r="F40" s="116"/>
      <c r="G40" s="116" t="s">
        <v>155</v>
      </c>
      <c r="H40" s="116">
        <v>5</v>
      </c>
      <c r="I40" s="116" t="s">
        <v>213</v>
      </c>
      <c r="J40" s="116" t="s">
        <v>157</v>
      </c>
      <c r="K40" s="116" t="s">
        <v>214</v>
      </c>
      <c r="L40" s="116" t="s">
        <v>119</v>
      </c>
      <c r="M40" s="116">
        <v>10</v>
      </c>
      <c r="N40" s="116" t="s">
        <v>246</v>
      </c>
      <c r="O40" s="116">
        <v>33</v>
      </c>
      <c r="P40" s="116" t="s">
        <v>247</v>
      </c>
      <c r="Q40" s="116"/>
      <c r="R40" s="116" t="s">
        <v>134</v>
      </c>
      <c r="S40" s="116" t="s">
        <v>248</v>
      </c>
      <c r="T40" s="116"/>
      <c r="U40" s="149" t="s">
        <v>621</v>
      </c>
      <c r="V40" s="116"/>
      <c r="W40" s="116"/>
      <c r="X40" s="116"/>
      <c r="Y40" s="116"/>
      <c r="Z40" s="116"/>
      <c r="AA40" s="116"/>
      <c r="AB40" s="116"/>
      <c r="AC40" s="116"/>
      <c r="AD40" s="116"/>
      <c r="AE40" s="116"/>
      <c r="AF40" s="116"/>
      <c r="AG40" s="116"/>
      <c r="AH40" s="116"/>
    </row>
    <row r="41" spans="1:34" s="108" customFormat="1" ht="267.75">
      <c r="A41" s="107">
        <f t="shared" si="1"/>
        <v>1040</v>
      </c>
      <c r="B41" s="105" t="s">
        <v>218</v>
      </c>
      <c r="C41" s="105">
        <v>40</v>
      </c>
      <c r="D41" s="105" t="s">
        <v>212</v>
      </c>
      <c r="E41" s="105"/>
      <c r="F41" s="105"/>
      <c r="G41" s="105" t="s">
        <v>155</v>
      </c>
      <c r="H41" s="105">
        <v>6</v>
      </c>
      <c r="I41" s="105" t="s">
        <v>213</v>
      </c>
      <c r="J41" s="105" t="s">
        <v>157</v>
      </c>
      <c r="K41" s="105" t="s">
        <v>214</v>
      </c>
      <c r="L41" s="105" t="s">
        <v>119</v>
      </c>
      <c r="M41" s="105">
        <v>15</v>
      </c>
      <c r="N41" s="105" t="s">
        <v>244</v>
      </c>
      <c r="O41" s="105">
        <v>3</v>
      </c>
      <c r="P41" s="109" t="s">
        <v>242</v>
      </c>
      <c r="Q41" s="105"/>
      <c r="R41" s="105" t="s">
        <v>133</v>
      </c>
      <c r="S41" s="105" t="s">
        <v>245</v>
      </c>
      <c r="T41" s="105"/>
      <c r="U41" s="149" t="s">
        <v>622</v>
      </c>
      <c r="V41" s="105"/>
      <c r="W41" s="105"/>
      <c r="X41" s="105"/>
      <c r="Y41" s="116"/>
      <c r="Z41" s="116"/>
      <c r="AA41" s="116"/>
      <c r="AB41" s="116"/>
      <c r="AC41" s="116"/>
      <c r="AD41" s="116"/>
      <c r="AE41" s="116"/>
      <c r="AF41" s="116"/>
      <c r="AG41" s="116"/>
      <c r="AH41" s="116"/>
    </row>
    <row r="42" spans="1:34" s="108" customFormat="1" ht="293.25">
      <c r="A42" s="107">
        <f t="shared" si="1"/>
        <v>1041</v>
      </c>
      <c r="B42" s="105" t="s">
        <v>218</v>
      </c>
      <c r="C42" s="105">
        <v>41</v>
      </c>
      <c r="D42" s="105" t="s">
        <v>212</v>
      </c>
      <c r="E42" s="105"/>
      <c r="F42" s="105"/>
      <c r="G42" s="105" t="s">
        <v>155</v>
      </c>
      <c r="H42" s="105">
        <v>7</v>
      </c>
      <c r="I42" s="105" t="s">
        <v>213</v>
      </c>
      <c r="J42" s="105" t="s">
        <v>157</v>
      </c>
      <c r="K42" s="105" t="s">
        <v>214</v>
      </c>
      <c r="L42" s="105" t="s">
        <v>119</v>
      </c>
      <c r="M42" s="105">
        <v>16</v>
      </c>
      <c r="N42" s="105" t="s">
        <v>241</v>
      </c>
      <c r="O42" s="105">
        <v>37</v>
      </c>
      <c r="P42" s="105" t="s">
        <v>242</v>
      </c>
      <c r="Q42" s="105"/>
      <c r="R42" s="105" t="s">
        <v>133</v>
      </c>
      <c r="S42" s="105" t="s">
        <v>243</v>
      </c>
      <c r="T42" s="105"/>
      <c r="U42" s="149" t="s">
        <v>623</v>
      </c>
      <c r="V42" s="105"/>
      <c r="W42" s="105"/>
      <c r="X42" s="105"/>
      <c r="Y42" s="116"/>
      <c r="Z42" s="116"/>
      <c r="AA42" s="116"/>
      <c r="AB42" s="116"/>
      <c r="AC42" s="116"/>
      <c r="AD42" s="116"/>
      <c r="AE42" s="116"/>
      <c r="AF42" s="116"/>
      <c r="AG42" s="116"/>
      <c r="AH42" s="116"/>
    </row>
    <row r="43" spans="1:34" s="108" customFormat="1" ht="25.5">
      <c r="A43" s="107">
        <f t="shared" si="1"/>
        <v>1042</v>
      </c>
      <c r="B43" s="116" t="s">
        <v>218</v>
      </c>
      <c r="C43" s="116">
        <v>42</v>
      </c>
      <c r="D43" s="116" t="s">
        <v>212</v>
      </c>
      <c r="E43" s="116"/>
      <c r="F43" s="116"/>
      <c r="G43" s="116" t="s">
        <v>155</v>
      </c>
      <c r="H43" s="116">
        <v>8</v>
      </c>
      <c r="I43" s="116" t="s">
        <v>213</v>
      </c>
      <c r="J43" s="116" t="s">
        <v>157</v>
      </c>
      <c r="K43" s="116" t="s">
        <v>214</v>
      </c>
      <c r="L43" s="116" t="s">
        <v>159</v>
      </c>
      <c r="M43" s="116">
        <v>17</v>
      </c>
      <c r="N43" s="116">
        <v>11.1</v>
      </c>
      <c r="O43" s="116">
        <v>48</v>
      </c>
      <c r="P43" s="116" t="s">
        <v>239</v>
      </c>
      <c r="Q43" s="116"/>
      <c r="R43" s="116" t="s">
        <v>133</v>
      </c>
      <c r="S43" s="116" t="s">
        <v>240</v>
      </c>
      <c r="T43" s="116"/>
      <c r="U43" s="117"/>
      <c r="V43" s="149" t="s">
        <v>635</v>
      </c>
      <c r="W43" s="116"/>
      <c r="X43" s="116"/>
      <c r="Y43" s="116"/>
      <c r="Z43" s="116"/>
      <c r="AA43" s="116"/>
      <c r="AB43" s="116"/>
      <c r="AC43" s="116"/>
      <c r="AD43" s="116"/>
      <c r="AE43" s="116"/>
      <c r="AF43" s="116"/>
      <c r="AG43" s="116"/>
      <c r="AH43" s="116"/>
    </row>
    <row r="44" spans="1:34" s="108" customFormat="1" ht="51">
      <c r="A44" s="107">
        <f t="shared" si="1"/>
        <v>1043</v>
      </c>
      <c r="B44" s="105" t="s">
        <v>218</v>
      </c>
      <c r="C44" s="105">
        <v>43</v>
      </c>
      <c r="D44" s="105" t="s">
        <v>212</v>
      </c>
      <c r="E44" s="105"/>
      <c r="F44" s="105"/>
      <c r="G44" s="105" t="s">
        <v>155</v>
      </c>
      <c r="H44" s="105">
        <v>9</v>
      </c>
      <c r="I44" s="105" t="s">
        <v>213</v>
      </c>
      <c r="J44" s="105" t="s">
        <v>157</v>
      </c>
      <c r="K44" s="105" t="s">
        <v>214</v>
      </c>
      <c r="L44" s="105" t="s">
        <v>119</v>
      </c>
      <c r="M44" s="105">
        <v>21</v>
      </c>
      <c r="N44" s="105" t="s">
        <v>228</v>
      </c>
      <c r="O44" s="105">
        <v>34</v>
      </c>
      <c r="P44" s="105" t="s">
        <v>237</v>
      </c>
      <c r="Q44" s="105"/>
      <c r="R44" s="105" t="s">
        <v>133</v>
      </c>
      <c r="S44" s="105" t="s">
        <v>238</v>
      </c>
      <c r="T44" s="105"/>
      <c r="U44" s="149" t="s">
        <v>628</v>
      </c>
      <c r="V44" s="105"/>
      <c r="W44" s="105"/>
      <c r="X44" s="105"/>
      <c r="Y44" s="116"/>
      <c r="Z44" s="116"/>
      <c r="AA44" s="116"/>
      <c r="AB44" s="116"/>
      <c r="AC44" s="116"/>
      <c r="AD44" s="116"/>
      <c r="AE44" s="116"/>
      <c r="AF44" s="116"/>
      <c r="AG44" s="116"/>
      <c r="AH44" s="116"/>
    </row>
    <row r="45" spans="1:34" s="158" customFormat="1" ht="38.25">
      <c r="A45" s="155">
        <f t="shared" si="1"/>
        <v>1044</v>
      </c>
      <c r="B45" s="156" t="s">
        <v>211</v>
      </c>
      <c r="C45" s="156">
        <v>44</v>
      </c>
      <c r="D45" s="156" t="s">
        <v>212</v>
      </c>
      <c r="E45" s="156"/>
      <c r="F45" s="156"/>
      <c r="G45" s="156" t="s">
        <v>155</v>
      </c>
      <c r="H45" s="156">
        <v>10</v>
      </c>
      <c r="I45" s="156" t="s">
        <v>213</v>
      </c>
      <c r="J45" s="156" t="s">
        <v>157</v>
      </c>
      <c r="K45" s="156" t="s">
        <v>214</v>
      </c>
      <c r="L45" s="156" t="s">
        <v>119</v>
      </c>
      <c r="M45" s="156">
        <v>21</v>
      </c>
      <c r="N45" s="156" t="s">
        <v>228</v>
      </c>
      <c r="O45" s="156">
        <v>36</v>
      </c>
      <c r="P45" s="156" t="s">
        <v>235</v>
      </c>
      <c r="Q45" s="156"/>
      <c r="R45" s="156" t="s">
        <v>134</v>
      </c>
      <c r="S45" s="156" t="s">
        <v>236</v>
      </c>
      <c r="T45" s="156"/>
      <c r="U45" s="157"/>
      <c r="V45" s="156"/>
      <c r="W45" s="156"/>
      <c r="X45" s="156"/>
      <c r="Y45" s="156"/>
      <c r="Z45" s="156"/>
      <c r="AA45" s="156"/>
      <c r="AB45" s="156"/>
      <c r="AC45" s="156"/>
      <c r="AD45" s="156"/>
      <c r="AE45" s="156"/>
      <c r="AF45" s="156"/>
      <c r="AG45" s="156"/>
      <c r="AH45" s="156"/>
    </row>
    <row r="46" spans="1:29" s="158" customFormat="1" ht="38.25">
      <c r="A46" s="155">
        <f t="shared" si="1"/>
        <v>1045</v>
      </c>
      <c r="B46" s="156" t="s">
        <v>211</v>
      </c>
      <c r="C46" s="156">
        <v>45</v>
      </c>
      <c r="D46" s="156" t="s">
        <v>212</v>
      </c>
      <c r="E46" s="156"/>
      <c r="F46" s="156"/>
      <c r="G46" s="156" t="s">
        <v>155</v>
      </c>
      <c r="H46" s="156">
        <v>11</v>
      </c>
      <c r="I46" s="156" t="s">
        <v>213</v>
      </c>
      <c r="J46" s="156" t="s">
        <v>157</v>
      </c>
      <c r="K46" s="156" t="s">
        <v>214</v>
      </c>
      <c r="L46" s="156" t="s">
        <v>119</v>
      </c>
      <c r="M46" s="156">
        <v>21</v>
      </c>
      <c r="N46" s="156" t="s">
        <v>228</v>
      </c>
      <c r="O46" s="156">
        <v>38</v>
      </c>
      <c r="P46" s="156" t="s">
        <v>233</v>
      </c>
      <c r="Q46" s="156"/>
      <c r="R46" s="156" t="s">
        <v>134</v>
      </c>
      <c r="S46" s="156" t="s">
        <v>234</v>
      </c>
      <c r="T46" s="156"/>
      <c r="U46" s="157"/>
      <c r="V46" s="156"/>
      <c r="W46" s="156"/>
      <c r="X46" s="156"/>
      <c r="Y46" s="156"/>
      <c r="Z46" s="156"/>
      <c r="AA46" s="156"/>
      <c r="AB46" s="156"/>
      <c r="AC46" s="156"/>
    </row>
    <row r="47" spans="1:34" s="158" customFormat="1" ht="38.25">
      <c r="A47" s="155">
        <f t="shared" si="1"/>
        <v>1046</v>
      </c>
      <c r="B47" s="156" t="s">
        <v>211</v>
      </c>
      <c r="C47" s="156">
        <v>46</v>
      </c>
      <c r="D47" s="156" t="s">
        <v>212</v>
      </c>
      <c r="E47" s="156"/>
      <c r="F47" s="156"/>
      <c r="G47" s="156" t="s">
        <v>155</v>
      </c>
      <c r="H47" s="156">
        <v>12</v>
      </c>
      <c r="I47" s="156" t="s">
        <v>213</v>
      </c>
      <c r="J47" s="156" t="s">
        <v>157</v>
      </c>
      <c r="K47" s="156" t="s">
        <v>214</v>
      </c>
      <c r="L47" s="156" t="s">
        <v>119</v>
      </c>
      <c r="M47" s="156">
        <v>21</v>
      </c>
      <c r="N47" s="156" t="s">
        <v>228</v>
      </c>
      <c r="O47" s="156">
        <v>44</v>
      </c>
      <c r="P47" s="156" t="s">
        <v>231</v>
      </c>
      <c r="Q47" s="156"/>
      <c r="R47" s="156" t="s">
        <v>134</v>
      </c>
      <c r="S47" s="156" t="s">
        <v>232</v>
      </c>
      <c r="T47" s="156"/>
      <c r="U47" s="157"/>
      <c r="V47" s="156"/>
      <c r="W47" s="156"/>
      <c r="X47" s="156"/>
      <c r="Y47" s="156"/>
      <c r="Z47" s="156"/>
      <c r="AA47" s="156"/>
      <c r="AB47" s="156"/>
      <c r="AC47" s="156"/>
      <c r="AD47" s="156"/>
      <c r="AE47" s="156"/>
      <c r="AF47" s="156"/>
      <c r="AG47" s="156"/>
      <c r="AH47" s="156"/>
    </row>
    <row r="48" spans="1:34" ht="25.5">
      <c r="A48" s="100">
        <f t="shared" si="1"/>
        <v>1047</v>
      </c>
      <c r="B48" s="114" t="s">
        <v>218</v>
      </c>
      <c r="C48" s="114">
        <v>47</v>
      </c>
      <c r="D48" s="114" t="s">
        <v>212</v>
      </c>
      <c r="E48" s="114"/>
      <c r="F48" s="114"/>
      <c r="G48" s="114" t="s">
        <v>155</v>
      </c>
      <c r="H48" s="114">
        <v>13</v>
      </c>
      <c r="I48" s="114" t="s">
        <v>213</v>
      </c>
      <c r="J48" s="114" t="s">
        <v>157</v>
      </c>
      <c r="K48" s="114" t="s">
        <v>214</v>
      </c>
      <c r="L48" s="114" t="s">
        <v>159</v>
      </c>
      <c r="M48" s="114">
        <v>21</v>
      </c>
      <c r="N48" s="114" t="s">
        <v>228</v>
      </c>
      <c r="O48" s="114">
        <v>45</v>
      </c>
      <c r="P48" s="114" t="s">
        <v>229</v>
      </c>
      <c r="Q48" s="114"/>
      <c r="R48" s="114" t="s">
        <v>133</v>
      </c>
      <c r="S48" s="114" t="s">
        <v>230</v>
      </c>
      <c r="T48" s="114"/>
      <c r="U48" s="114"/>
      <c r="V48" s="114"/>
      <c r="W48" s="114"/>
      <c r="X48" s="114"/>
      <c r="Y48" s="114"/>
      <c r="Z48" s="114"/>
      <c r="AA48" s="114"/>
      <c r="AB48" s="114"/>
      <c r="AC48" s="114"/>
      <c r="AD48" s="114"/>
      <c r="AE48" s="114"/>
      <c r="AF48" s="114"/>
      <c r="AG48" s="114"/>
      <c r="AH48" s="114"/>
    </row>
    <row r="49" spans="1:34" s="158" customFormat="1" ht="25.5">
      <c r="A49" s="155">
        <f t="shared" si="1"/>
        <v>1048</v>
      </c>
      <c r="B49" s="160" t="s">
        <v>218</v>
      </c>
      <c r="C49" s="160">
        <v>48</v>
      </c>
      <c r="D49" s="160" t="s">
        <v>212</v>
      </c>
      <c r="E49" s="160"/>
      <c r="F49" s="160"/>
      <c r="G49" s="160" t="s">
        <v>155</v>
      </c>
      <c r="H49" s="160">
        <v>14</v>
      </c>
      <c r="I49" s="160" t="s">
        <v>213</v>
      </c>
      <c r="J49" s="160" t="s">
        <v>157</v>
      </c>
      <c r="K49" s="160" t="s">
        <v>214</v>
      </c>
      <c r="L49" s="160" t="s">
        <v>119</v>
      </c>
      <c r="M49" s="160">
        <v>22</v>
      </c>
      <c r="N49" s="160" t="s">
        <v>225</v>
      </c>
      <c r="O49" s="160">
        <v>20</v>
      </c>
      <c r="P49" s="160" t="s">
        <v>226</v>
      </c>
      <c r="Q49" s="160"/>
      <c r="R49" s="160" t="s">
        <v>133</v>
      </c>
      <c r="S49" s="160" t="s">
        <v>227</v>
      </c>
      <c r="T49" s="160"/>
      <c r="U49" s="157"/>
      <c r="V49" s="160"/>
      <c r="W49" s="160"/>
      <c r="X49" s="160"/>
      <c r="Y49" s="156"/>
      <c r="Z49" s="156"/>
      <c r="AA49" s="156"/>
      <c r="AB49" s="156"/>
      <c r="AC49" s="156"/>
      <c r="AD49" s="156"/>
      <c r="AE49" s="156"/>
      <c r="AF49" s="156"/>
      <c r="AG49" s="156"/>
      <c r="AH49" s="156"/>
    </row>
    <row r="50" spans="1:34" ht="25.5">
      <c r="A50" s="100">
        <f t="shared" si="1"/>
        <v>1049</v>
      </c>
      <c r="B50" s="114" t="s">
        <v>218</v>
      </c>
      <c r="C50" s="114">
        <v>49</v>
      </c>
      <c r="D50" s="114" t="s">
        <v>212</v>
      </c>
      <c r="E50" s="114"/>
      <c r="F50" s="114"/>
      <c r="G50" s="114" t="s">
        <v>155</v>
      </c>
      <c r="H50" s="114">
        <v>15</v>
      </c>
      <c r="I50" s="114" t="s">
        <v>213</v>
      </c>
      <c r="J50" s="114" t="s">
        <v>157</v>
      </c>
      <c r="K50" s="114" t="s">
        <v>214</v>
      </c>
      <c r="L50" s="114" t="s">
        <v>159</v>
      </c>
      <c r="M50" s="114">
        <v>22</v>
      </c>
      <c r="N50" s="114" t="s">
        <v>222</v>
      </c>
      <c r="O50" s="114">
        <v>34</v>
      </c>
      <c r="P50" s="114" t="s">
        <v>223</v>
      </c>
      <c r="Q50" s="114"/>
      <c r="R50" s="114" t="s">
        <v>134</v>
      </c>
      <c r="S50" s="114" t="s">
        <v>224</v>
      </c>
      <c r="T50" s="114"/>
      <c r="U50" s="114"/>
      <c r="V50" s="114"/>
      <c r="W50" s="114"/>
      <c r="X50" s="114"/>
      <c r="Y50" s="114"/>
      <c r="Z50" s="114"/>
      <c r="AA50" s="114"/>
      <c r="AB50" s="114"/>
      <c r="AC50" s="114"/>
      <c r="AD50" s="114"/>
      <c r="AE50" s="114"/>
      <c r="AF50" s="114"/>
      <c r="AG50" s="114"/>
      <c r="AH50" s="114"/>
    </row>
    <row r="51" spans="1:29" s="158" customFormat="1" ht="25.5">
      <c r="A51" s="155">
        <f t="shared" si="1"/>
        <v>1050</v>
      </c>
      <c r="B51" s="160" t="s">
        <v>218</v>
      </c>
      <c r="C51" s="160">
        <v>50</v>
      </c>
      <c r="D51" s="160" t="s">
        <v>212</v>
      </c>
      <c r="E51" s="160"/>
      <c r="F51" s="160"/>
      <c r="G51" s="160" t="s">
        <v>155</v>
      </c>
      <c r="H51" s="160">
        <v>16</v>
      </c>
      <c r="I51" s="160" t="s">
        <v>213</v>
      </c>
      <c r="J51" s="160" t="s">
        <v>157</v>
      </c>
      <c r="K51" s="160" t="s">
        <v>214</v>
      </c>
      <c r="L51" s="160" t="s">
        <v>119</v>
      </c>
      <c r="M51" s="160">
        <v>23</v>
      </c>
      <c r="N51" s="160" t="s">
        <v>219</v>
      </c>
      <c r="O51" s="160">
        <v>34</v>
      </c>
      <c r="P51" s="160" t="s">
        <v>220</v>
      </c>
      <c r="Q51" s="160"/>
      <c r="R51" s="160" t="s">
        <v>133</v>
      </c>
      <c r="S51" s="160" t="s">
        <v>221</v>
      </c>
      <c r="T51" s="160"/>
      <c r="U51" s="157"/>
      <c r="V51" s="160"/>
      <c r="W51" s="160"/>
      <c r="X51" s="160"/>
      <c r="Y51" s="156"/>
      <c r="Z51" s="156"/>
      <c r="AA51" s="156"/>
      <c r="AB51" s="156"/>
      <c r="AC51" s="156"/>
    </row>
    <row r="52" spans="1:34" s="158" customFormat="1" ht="38.25">
      <c r="A52" s="155">
        <f t="shared" si="1"/>
        <v>1051</v>
      </c>
      <c r="B52" s="156" t="s">
        <v>211</v>
      </c>
      <c r="C52" s="156">
        <v>51</v>
      </c>
      <c r="D52" s="156" t="s">
        <v>212</v>
      </c>
      <c r="E52" s="156"/>
      <c r="F52" s="156"/>
      <c r="G52" s="156" t="s">
        <v>155</v>
      </c>
      <c r="H52" s="156">
        <v>17</v>
      </c>
      <c r="I52" s="156" t="s">
        <v>213</v>
      </c>
      <c r="J52" s="156" t="s">
        <v>157</v>
      </c>
      <c r="K52" s="156" t="s">
        <v>214</v>
      </c>
      <c r="L52" s="156" t="s">
        <v>119</v>
      </c>
      <c r="M52" s="156">
        <v>23</v>
      </c>
      <c r="N52" s="156" t="s">
        <v>215</v>
      </c>
      <c r="O52" s="156">
        <v>37</v>
      </c>
      <c r="P52" s="156" t="s">
        <v>216</v>
      </c>
      <c r="Q52" s="156"/>
      <c r="R52" s="156" t="s">
        <v>134</v>
      </c>
      <c r="S52" s="156" t="s">
        <v>217</v>
      </c>
      <c r="T52" s="156"/>
      <c r="U52" s="157"/>
      <c r="V52" s="156"/>
      <c r="W52" s="156"/>
      <c r="X52" s="156"/>
      <c r="Y52" s="156"/>
      <c r="Z52" s="156"/>
      <c r="AA52" s="156"/>
      <c r="AB52" s="156"/>
      <c r="AC52" s="156"/>
      <c r="AD52" s="156"/>
      <c r="AE52" s="156"/>
      <c r="AF52" s="156"/>
      <c r="AG52" s="156"/>
      <c r="AH52" s="156"/>
    </row>
    <row r="53" spans="1:34" ht="51">
      <c r="A53" s="100">
        <f t="shared" si="1"/>
        <v>1052</v>
      </c>
      <c r="B53" s="114" t="s">
        <v>550</v>
      </c>
      <c r="C53" s="114">
        <v>52</v>
      </c>
      <c r="D53" s="114" t="s">
        <v>261</v>
      </c>
      <c r="E53" s="114"/>
      <c r="F53" s="114"/>
      <c r="G53" s="114" t="s">
        <v>155</v>
      </c>
      <c r="H53" s="114">
        <v>8</v>
      </c>
      <c r="I53" s="114" t="s">
        <v>176</v>
      </c>
      <c r="J53" s="114" t="s">
        <v>177</v>
      </c>
      <c r="K53" s="114" t="s">
        <v>262</v>
      </c>
      <c r="L53" s="114" t="s">
        <v>126</v>
      </c>
      <c r="M53" s="114">
        <v>21</v>
      </c>
      <c r="N53" s="114" t="s">
        <v>551</v>
      </c>
      <c r="O53" s="114">
        <v>41</v>
      </c>
      <c r="P53" s="114" t="s">
        <v>552</v>
      </c>
      <c r="Q53" s="114"/>
      <c r="R53" s="114" t="s">
        <v>133</v>
      </c>
      <c r="S53" s="114" t="s">
        <v>553</v>
      </c>
      <c r="T53" s="114"/>
      <c r="U53" s="114"/>
      <c r="V53" s="114"/>
      <c r="W53" s="114"/>
      <c r="X53" s="114"/>
      <c r="Y53" s="114"/>
      <c r="Z53" s="114"/>
      <c r="AA53" s="114"/>
      <c r="AB53" s="114"/>
      <c r="AC53" s="114"/>
      <c r="AD53" s="114"/>
      <c r="AE53" s="114"/>
      <c r="AF53" s="114"/>
      <c r="AG53" s="114"/>
      <c r="AH53" s="114"/>
    </row>
    <row r="54" spans="1:34" ht="63.75">
      <c r="A54" s="100">
        <f t="shared" si="1"/>
        <v>1053</v>
      </c>
      <c r="B54" s="114" t="s">
        <v>547</v>
      </c>
      <c r="C54" s="114">
        <v>53</v>
      </c>
      <c r="D54" s="114" t="s">
        <v>261</v>
      </c>
      <c r="E54" s="114"/>
      <c r="F54" s="114"/>
      <c r="G54" s="114" t="s">
        <v>155</v>
      </c>
      <c r="H54" s="114">
        <v>9</v>
      </c>
      <c r="I54" s="114" t="s">
        <v>176</v>
      </c>
      <c r="J54" s="114" t="s">
        <v>177</v>
      </c>
      <c r="K54" s="114" t="s">
        <v>262</v>
      </c>
      <c r="L54" s="114" t="s">
        <v>126</v>
      </c>
      <c r="M54" s="114">
        <v>22</v>
      </c>
      <c r="N54" s="114" t="s">
        <v>472</v>
      </c>
      <c r="O54" s="114">
        <v>10</v>
      </c>
      <c r="P54" s="114" t="s">
        <v>548</v>
      </c>
      <c r="Q54" s="114"/>
      <c r="R54" s="114" t="s">
        <v>133</v>
      </c>
      <c r="S54" s="114" t="s">
        <v>549</v>
      </c>
      <c r="T54" s="114"/>
      <c r="U54" s="114"/>
      <c r="V54" s="114"/>
      <c r="W54" s="114"/>
      <c r="X54" s="114"/>
      <c r="Y54" s="114"/>
      <c r="Z54" s="114"/>
      <c r="AA54" s="114"/>
      <c r="AB54" s="114"/>
      <c r="AC54" s="114"/>
      <c r="AD54" s="114"/>
      <c r="AE54" s="114"/>
      <c r="AF54" s="114"/>
      <c r="AG54" s="114"/>
      <c r="AH54" s="114"/>
    </row>
    <row r="55" spans="1:34" ht="331.5">
      <c r="A55" s="100">
        <f t="shared" si="1"/>
        <v>1054</v>
      </c>
      <c r="B55" s="114" t="s">
        <v>543</v>
      </c>
      <c r="C55" s="114">
        <v>54</v>
      </c>
      <c r="D55" s="114" t="s">
        <v>275</v>
      </c>
      <c r="E55" s="114"/>
      <c r="F55" s="114"/>
      <c r="G55" s="114" t="s">
        <v>155</v>
      </c>
      <c r="H55" s="114">
        <v>9</v>
      </c>
      <c r="I55" s="114" t="s">
        <v>213</v>
      </c>
      <c r="J55" s="114" t="s">
        <v>157</v>
      </c>
      <c r="K55" s="114" t="s">
        <v>276</v>
      </c>
      <c r="L55" s="114" t="s">
        <v>159</v>
      </c>
      <c r="M55" s="114"/>
      <c r="N55" s="114" t="s">
        <v>544</v>
      </c>
      <c r="O55" s="114"/>
      <c r="P55" s="115" t="s">
        <v>545</v>
      </c>
      <c r="Q55" s="114"/>
      <c r="R55" s="114" t="s">
        <v>134</v>
      </c>
      <c r="S55" s="114" t="s">
        <v>546</v>
      </c>
      <c r="T55" s="114"/>
      <c r="U55" s="107" t="s">
        <v>582</v>
      </c>
      <c r="W55" s="114"/>
      <c r="X55" s="114"/>
      <c r="Y55" s="114"/>
      <c r="Z55" s="114"/>
      <c r="AA55" s="114"/>
      <c r="AB55" s="114"/>
      <c r="AC55" s="114"/>
      <c r="AD55" s="114"/>
      <c r="AE55" s="114"/>
      <c r="AF55" s="114"/>
      <c r="AG55" s="114"/>
      <c r="AH55" s="114"/>
    </row>
    <row r="56" spans="1:34" ht="267.75">
      <c r="A56" s="100">
        <f t="shared" si="1"/>
        <v>1055</v>
      </c>
      <c r="B56" s="114" t="s">
        <v>540</v>
      </c>
      <c r="C56" s="114">
        <v>55</v>
      </c>
      <c r="D56" s="114" t="s">
        <v>275</v>
      </c>
      <c r="E56" s="114"/>
      <c r="F56" s="114"/>
      <c r="G56" s="114" t="s">
        <v>155</v>
      </c>
      <c r="H56" s="114">
        <v>10</v>
      </c>
      <c r="I56" s="114" t="s">
        <v>213</v>
      </c>
      <c r="J56" s="114" t="s">
        <v>157</v>
      </c>
      <c r="K56" s="114" t="s">
        <v>276</v>
      </c>
      <c r="L56" s="114" t="s">
        <v>159</v>
      </c>
      <c r="M56" s="114"/>
      <c r="N56" s="114" t="s">
        <v>537</v>
      </c>
      <c r="O56" s="114"/>
      <c r="P56" s="115" t="s">
        <v>541</v>
      </c>
      <c r="Q56" s="114"/>
      <c r="R56" s="114" t="s">
        <v>134</v>
      </c>
      <c r="S56" s="114" t="s">
        <v>542</v>
      </c>
      <c r="T56" s="114"/>
      <c r="U56" s="107" t="s">
        <v>582</v>
      </c>
      <c r="W56" s="114"/>
      <c r="X56" s="114"/>
      <c r="Y56" s="114"/>
      <c r="Z56" s="114"/>
      <c r="AA56" s="114"/>
      <c r="AB56" s="114"/>
      <c r="AC56" s="114"/>
      <c r="AD56" s="114"/>
      <c r="AE56" s="114"/>
      <c r="AF56" s="114"/>
      <c r="AG56" s="114"/>
      <c r="AH56" s="114"/>
    </row>
    <row r="57" spans="1:34" ht="242.25">
      <c r="A57" s="100">
        <f t="shared" si="1"/>
        <v>1056</v>
      </c>
      <c r="B57" s="114" t="s">
        <v>536</v>
      </c>
      <c r="C57" s="114">
        <v>56</v>
      </c>
      <c r="D57" s="114" t="s">
        <v>275</v>
      </c>
      <c r="E57" s="114"/>
      <c r="F57" s="114"/>
      <c r="G57" s="114" t="s">
        <v>155</v>
      </c>
      <c r="H57" s="114">
        <v>11</v>
      </c>
      <c r="I57" s="114" t="s">
        <v>213</v>
      </c>
      <c r="J57" s="114" t="s">
        <v>157</v>
      </c>
      <c r="K57" s="114" t="s">
        <v>276</v>
      </c>
      <c r="L57" s="114" t="s">
        <v>126</v>
      </c>
      <c r="M57" s="114"/>
      <c r="N57" s="114" t="s">
        <v>537</v>
      </c>
      <c r="O57" s="114"/>
      <c r="P57" s="115" t="s">
        <v>538</v>
      </c>
      <c r="Q57" s="114"/>
      <c r="R57" s="114" t="s">
        <v>134</v>
      </c>
      <c r="S57" s="114" t="s">
        <v>539</v>
      </c>
      <c r="T57" s="114"/>
      <c r="U57" s="114"/>
      <c r="V57" s="107" t="s">
        <v>582</v>
      </c>
      <c r="W57" s="114"/>
      <c r="X57" s="114"/>
      <c r="Y57" s="114"/>
      <c r="Z57" s="114"/>
      <c r="AA57" s="114"/>
      <c r="AB57" s="114"/>
      <c r="AC57" s="114"/>
      <c r="AD57" s="114"/>
      <c r="AE57" s="114"/>
      <c r="AF57" s="114"/>
      <c r="AG57" s="114"/>
      <c r="AH57" s="114"/>
    </row>
    <row r="58" spans="1:34" s="108" customFormat="1" ht="357">
      <c r="A58" s="107">
        <f t="shared" si="1"/>
        <v>1057</v>
      </c>
      <c r="B58" s="116" t="s">
        <v>525</v>
      </c>
      <c r="C58" s="116">
        <v>57</v>
      </c>
      <c r="D58" s="116" t="s">
        <v>526</v>
      </c>
      <c r="E58" s="116"/>
      <c r="F58" s="116"/>
      <c r="G58" s="116" t="s">
        <v>155</v>
      </c>
      <c r="H58" s="116">
        <v>1</v>
      </c>
      <c r="I58" s="116" t="s">
        <v>176</v>
      </c>
      <c r="J58" s="116" t="s">
        <v>177</v>
      </c>
      <c r="K58" s="116" t="s">
        <v>464</v>
      </c>
      <c r="L58" s="116" t="s">
        <v>159</v>
      </c>
      <c r="M58" s="116">
        <v>8</v>
      </c>
      <c r="N58" s="116" t="s">
        <v>335</v>
      </c>
      <c r="O58" s="116">
        <v>41</v>
      </c>
      <c r="P58" s="116" t="s">
        <v>535</v>
      </c>
      <c r="Q58" s="116"/>
      <c r="R58" s="116" t="s">
        <v>133</v>
      </c>
      <c r="S58" s="116" t="s">
        <v>534</v>
      </c>
      <c r="T58" s="116"/>
      <c r="U58" s="109" t="s">
        <v>636</v>
      </c>
      <c r="V58" s="116"/>
      <c r="W58" s="116"/>
      <c r="X58" s="116"/>
      <c r="Y58" s="116"/>
      <c r="Z58" s="116"/>
      <c r="AA58" s="116"/>
      <c r="AB58" s="116"/>
      <c r="AC58" s="116"/>
      <c r="AD58" s="116"/>
      <c r="AE58" s="116"/>
      <c r="AF58" s="116"/>
      <c r="AG58" s="116"/>
      <c r="AH58" s="116"/>
    </row>
    <row r="59" spans="1:34" s="108" customFormat="1" ht="369.75">
      <c r="A59" s="107">
        <f t="shared" si="1"/>
        <v>1058</v>
      </c>
      <c r="B59" s="116" t="s">
        <v>525</v>
      </c>
      <c r="C59" s="116">
        <v>58</v>
      </c>
      <c r="D59" s="116" t="s">
        <v>526</v>
      </c>
      <c r="E59" s="116"/>
      <c r="F59" s="116"/>
      <c r="G59" s="116" t="s">
        <v>155</v>
      </c>
      <c r="H59" s="116">
        <v>2</v>
      </c>
      <c r="I59" s="116" t="s">
        <v>176</v>
      </c>
      <c r="J59" s="116" t="s">
        <v>177</v>
      </c>
      <c r="K59" s="116" t="s">
        <v>464</v>
      </c>
      <c r="L59" s="116" t="s">
        <v>159</v>
      </c>
      <c r="M59" s="116">
        <v>8</v>
      </c>
      <c r="N59" s="116" t="s">
        <v>335</v>
      </c>
      <c r="O59" s="116">
        <v>35</v>
      </c>
      <c r="P59" s="116" t="s">
        <v>533</v>
      </c>
      <c r="Q59" s="116"/>
      <c r="R59" s="116" t="s">
        <v>133</v>
      </c>
      <c r="S59" s="116" t="s">
        <v>534</v>
      </c>
      <c r="T59" s="116"/>
      <c r="U59" s="109" t="s">
        <v>637</v>
      </c>
      <c r="V59" s="116"/>
      <c r="W59" s="116"/>
      <c r="X59" s="116"/>
      <c r="Y59" s="116"/>
      <c r="Z59" s="116"/>
      <c r="AA59" s="116"/>
      <c r="AB59" s="116"/>
      <c r="AC59" s="116"/>
      <c r="AD59" s="116"/>
      <c r="AE59" s="116"/>
      <c r="AF59" s="116"/>
      <c r="AG59" s="116"/>
      <c r="AH59" s="116"/>
    </row>
    <row r="60" spans="1:34" ht="178.5">
      <c r="A60" s="100">
        <f t="shared" si="1"/>
        <v>1059</v>
      </c>
      <c r="B60" s="114" t="s">
        <v>525</v>
      </c>
      <c r="C60" s="114">
        <v>59</v>
      </c>
      <c r="D60" s="114" t="s">
        <v>526</v>
      </c>
      <c r="E60" s="114"/>
      <c r="F60" s="114"/>
      <c r="G60" s="114" t="s">
        <v>155</v>
      </c>
      <c r="H60" s="114">
        <v>3</v>
      </c>
      <c r="I60" s="114" t="s">
        <v>176</v>
      </c>
      <c r="J60" s="114" t="s">
        <v>177</v>
      </c>
      <c r="K60" s="114" t="s">
        <v>464</v>
      </c>
      <c r="L60" s="114" t="s">
        <v>159</v>
      </c>
      <c r="M60" s="114">
        <v>7</v>
      </c>
      <c r="N60" s="114" t="s">
        <v>288</v>
      </c>
      <c r="O60" s="114">
        <v>2</v>
      </c>
      <c r="P60" s="115" t="s">
        <v>531</v>
      </c>
      <c r="Q60" s="114"/>
      <c r="R60" s="114" t="s">
        <v>133</v>
      </c>
      <c r="S60" s="115" t="s">
        <v>532</v>
      </c>
      <c r="T60" s="114"/>
      <c r="U60" s="114"/>
      <c r="V60" s="114"/>
      <c r="W60" s="114"/>
      <c r="X60" s="114"/>
      <c r="Y60" s="114"/>
      <c r="Z60" s="114"/>
      <c r="AA60" s="114"/>
      <c r="AB60" s="114"/>
      <c r="AC60" s="114"/>
      <c r="AD60" s="114"/>
      <c r="AE60" s="114"/>
      <c r="AF60" s="114"/>
      <c r="AG60" s="114"/>
      <c r="AH60" s="114"/>
    </row>
    <row r="61" spans="1:34" ht="165.75">
      <c r="A61" s="100">
        <f t="shared" si="1"/>
        <v>1060</v>
      </c>
      <c r="B61" s="114" t="s">
        <v>525</v>
      </c>
      <c r="C61" s="114">
        <v>60</v>
      </c>
      <c r="D61" s="114" t="s">
        <v>526</v>
      </c>
      <c r="E61" s="114"/>
      <c r="F61" s="114"/>
      <c r="G61" s="114" t="s">
        <v>155</v>
      </c>
      <c r="H61" s="114">
        <v>4</v>
      </c>
      <c r="I61" s="114" t="s">
        <v>176</v>
      </c>
      <c r="J61" s="114" t="s">
        <v>177</v>
      </c>
      <c r="K61" s="114" t="s">
        <v>464</v>
      </c>
      <c r="L61" s="114" t="s">
        <v>159</v>
      </c>
      <c r="M61" s="114">
        <v>9</v>
      </c>
      <c r="N61" s="114" t="s">
        <v>288</v>
      </c>
      <c r="O61" s="114">
        <v>2</v>
      </c>
      <c r="P61" s="115" t="s">
        <v>529</v>
      </c>
      <c r="Q61" s="114"/>
      <c r="R61" s="114" t="s">
        <v>133</v>
      </c>
      <c r="S61" s="115" t="s">
        <v>530</v>
      </c>
      <c r="T61" s="114"/>
      <c r="U61" s="114"/>
      <c r="V61" s="114"/>
      <c r="W61" s="114"/>
      <c r="X61" s="114"/>
      <c r="Y61" s="114"/>
      <c r="Z61" s="114"/>
      <c r="AA61" s="114"/>
      <c r="AB61" s="114"/>
      <c r="AC61" s="114"/>
      <c r="AD61" s="114"/>
      <c r="AE61" s="114"/>
      <c r="AF61" s="114"/>
      <c r="AG61" s="114"/>
      <c r="AH61" s="114"/>
    </row>
    <row r="62" spans="1:34" ht="114.75">
      <c r="A62" s="100">
        <f t="shared" si="1"/>
        <v>1061</v>
      </c>
      <c r="B62" s="114" t="s">
        <v>525</v>
      </c>
      <c r="C62" s="114">
        <v>61</v>
      </c>
      <c r="D62" s="114" t="s">
        <v>526</v>
      </c>
      <c r="E62" s="114"/>
      <c r="F62" s="114"/>
      <c r="G62" s="114" t="s">
        <v>155</v>
      </c>
      <c r="H62" s="114">
        <v>5</v>
      </c>
      <c r="I62" s="114" t="s">
        <v>176</v>
      </c>
      <c r="J62" s="114" t="s">
        <v>177</v>
      </c>
      <c r="K62" s="114" t="s">
        <v>464</v>
      </c>
      <c r="L62" s="114" t="s">
        <v>159</v>
      </c>
      <c r="M62" s="114">
        <v>6</v>
      </c>
      <c r="N62" s="114" t="s">
        <v>288</v>
      </c>
      <c r="O62" s="114">
        <v>47</v>
      </c>
      <c r="P62" s="115" t="s">
        <v>527</v>
      </c>
      <c r="Q62" s="114"/>
      <c r="R62" s="114" t="s">
        <v>133</v>
      </c>
      <c r="S62" s="114" t="s">
        <v>528</v>
      </c>
      <c r="T62" s="114"/>
      <c r="U62" s="114"/>
      <c r="V62" s="114"/>
      <c r="W62" s="114"/>
      <c r="X62" s="114"/>
      <c r="Y62" s="114"/>
      <c r="Z62" s="114"/>
      <c r="AA62" s="114"/>
      <c r="AB62" s="114"/>
      <c r="AC62" s="114"/>
      <c r="AD62" s="114"/>
      <c r="AE62" s="114"/>
      <c r="AF62" s="114"/>
      <c r="AG62" s="114"/>
      <c r="AH62" s="114"/>
    </row>
    <row r="63" spans="1:34" s="108" customFormat="1" ht="38.25">
      <c r="A63" s="107">
        <f t="shared" si="1"/>
        <v>1062</v>
      </c>
      <c r="B63" s="116" t="s">
        <v>471</v>
      </c>
      <c r="C63" s="116">
        <v>62</v>
      </c>
      <c r="D63" s="116" t="s">
        <v>439</v>
      </c>
      <c r="E63" s="116"/>
      <c r="F63" s="116"/>
      <c r="G63" s="116" t="s">
        <v>155</v>
      </c>
      <c r="H63" s="116">
        <v>1</v>
      </c>
      <c r="I63" s="116" t="s">
        <v>213</v>
      </c>
      <c r="J63" s="116" t="s">
        <v>157</v>
      </c>
      <c r="K63" s="116" t="s">
        <v>440</v>
      </c>
      <c r="L63" s="116" t="s">
        <v>119</v>
      </c>
      <c r="M63" s="116">
        <v>17</v>
      </c>
      <c r="N63" s="116">
        <v>11.1</v>
      </c>
      <c r="O63" s="116">
        <v>47</v>
      </c>
      <c r="P63" s="116" t="s">
        <v>523</v>
      </c>
      <c r="Q63" s="116"/>
      <c r="R63" s="116" t="s">
        <v>134</v>
      </c>
      <c r="S63" s="116" t="s">
        <v>524</v>
      </c>
      <c r="T63" s="116"/>
      <c r="U63" s="149" t="s">
        <v>624</v>
      </c>
      <c r="V63" s="116"/>
      <c r="W63" s="116"/>
      <c r="X63" s="116"/>
      <c r="Y63" s="116"/>
      <c r="Z63" s="116"/>
      <c r="AA63" s="116"/>
      <c r="AB63" s="116"/>
      <c r="AC63" s="116"/>
      <c r="AD63" s="116"/>
      <c r="AE63" s="116"/>
      <c r="AF63" s="116"/>
      <c r="AG63" s="116"/>
      <c r="AH63" s="116"/>
    </row>
    <row r="64" spans="1:34" s="108" customFormat="1" ht="204">
      <c r="A64" s="107">
        <f t="shared" si="1"/>
        <v>1063</v>
      </c>
      <c r="B64" s="116" t="s">
        <v>471</v>
      </c>
      <c r="C64" s="116">
        <v>63</v>
      </c>
      <c r="D64" s="116" t="s">
        <v>439</v>
      </c>
      <c r="E64" s="116"/>
      <c r="F64" s="116"/>
      <c r="G64" s="116" t="s">
        <v>155</v>
      </c>
      <c r="H64" s="116">
        <v>2</v>
      </c>
      <c r="I64" s="116" t="s">
        <v>213</v>
      </c>
      <c r="J64" s="116" t="s">
        <v>157</v>
      </c>
      <c r="K64" s="116" t="s">
        <v>440</v>
      </c>
      <c r="L64" s="116" t="s">
        <v>159</v>
      </c>
      <c r="M64" s="116">
        <v>17</v>
      </c>
      <c r="N64" s="116">
        <v>11.1</v>
      </c>
      <c r="O64" s="116">
        <v>47</v>
      </c>
      <c r="P64" s="131" t="s">
        <v>521</v>
      </c>
      <c r="Q64" s="116"/>
      <c r="R64" s="116" t="s">
        <v>134</v>
      </c>
      <c r="S64" s="116" t="s">
        <v>522</v>
      </c>
      <c r="T64" s="116"/>
      <c r="U64" s="109" t="s">
        <v>638</v>
      </c>
      <c r="V64" s="116"/>
      <c r="W64" s="116"/>
      <c r="X64" s="116"/>
      <c r="Y64" s="116"/>
      <c r="Z64" s="116"/>
      <c r="AA64" s="116"/>
      <c r="AB64" s="116"/>
      <c r="AC64" s="116"/>
      <c r="AD64" s="116"/>
      <c r="AE64" s="116"/>
      <c r="AF64" s="116"/>
      <c r="AG64" s="116"/>
      <c r="AH64" s="116"/>
    </row>
    <row r="65" spans="1:34" s="108" customFormat="1" ht="267.75">
      <c r="A65" s="107">
        <f t="shared" si="1"/>
        <v>1064</v>
      </c>
      <c r="B65" s="116" t="s">
        <v>471</v>
      </c>
      <c r="C65" s="116">
        <v>64</v>
      </c>
      <c r="D65" s="116" t="s">
        <v>439</v>
      </c>
      <c r="E65" s="116"/>
      <c r="F65" s="116"/>
      <c r="G65" s="116" t="s">
        <v>155</v>
      </c>
      <c r="H65" s="116">
        <v>3</v>
      </c>
      <c r="I65" s="116" t="s">
        <v>213</v>
      </c>
      <c r="J65" s="116" t="s">
        <v>157</v>
      </c>
      <c r="K65" s="116" t="s">
        <v>440</v>
      </c>
      <c r="L65" s="116" t="s">
        <v>159</v>
      </c>
      <c r="M65" s="116">
        <v>17</v>
      </c>
      <c r="N65" s="116">
        <v>11.1</v>
      </c>
      <c r="O65" s="116">
        <v>47</v>
      </c>
      <c r="P65" s="131" t="s">
        <v>519</v>
      </c>
      <c r="Q65" s="116"/>
      <c r="R65" s="116" t="s">
        <v>134</v>
      </c>
      <c r="S65" s="131" t="s">
        <v>520</v>
      </c>
      <c r="T65" s="116"/>
      <c r="U65" s="133" t="s">
        <v>639</v>
      </c>
      <c r="V65" s="116"/>
      <c r="W65" s="116"/>
      <c r="X65" s="116"/>
      <c r="Y65" s="116"/>
      <c r="Z65" s="116"/>
      <c r="AA65" s="116"/>
      <c r="AB65" s="116"/>
      <c r="AC65" s="116"/>
      <c r="AD65" s="116"/>
      <c r="AE65" s="116"/>
      <c r="AF65" s="116"/>
      <c r="AG65" s="116"/>
      <c r="AH65" s="116"/>
    </row>
    <row r="66" spans="1:34" s="108" customFormat="1" ht="127.5">
      <c r="A66" s="107">
        <f aca="true" t="shared" si="2" ref="A66:A97">SUM(1000+C66)</f>
        <v>1065</v>
      </c>
      <c r="B66" s="116" t="s">
        <v>471</v>
      </c>
      <c r="C66" s="116">
        <v>65</v>
      </c>
      <c r="D66" s="116" t="s">
        <v>439</v>
      </c>
      <c r="E66" s="116"/>
      <c r="F66" s="116"/>
      <c r="G66" s="116" t="s">
        <v>155</v>
      </c>
      <c r="H66" s="116">
        <v>4</v>
      </c>
      <c r="I66" s="116" t="s">
        <v>213</v>
      </c>
      <c r="J66" s="116" t="s">
        <v>157</v>
      </c>
      <c r="K66" s="116" t="s">
        <v>440</v>
      </c>
      <c r="L66" s="116" t="s">
        <v>159</v>
      </c>
      <c r="M66" s="116">
        <v>18</v>
      </c>
      <c r="N66" s="116">
        <v>11.3</v>
      </c>
      <c r="O66" s="116">
        <v>1</v>
      </c>
      <c r="P66" s="116" t="s">
        <v>517</v>
      </c>
      <c r="Q66" s="116"/>
      <c r="R66" s="116" t="s">
        <v>134</v>
      </c>
      <c r="S66" s="116" t="s">
        <v>518</v>
      </c>
      <c r="T66" s="116"/>
      <c r="U66" s="109" t="s">
        <v>640</v>
      </c>
      <c r="V66" s="116"/>
      <c r="W66" s="116"/>
      <c r="X66" s="116"/>
      <c r="Y66" s="116"/>
      <c r="Z66" s="116"/>
      <c r="AA66" s="116"/>
      <c r="AB66" s="116"/>
      <c r="AC66" s="116"/>
      <c r="AD66" s="116"/>
      <c r="AE66" s="116"/>
      <c r="AF66" s="116"/>
      <c r="AG66" s="116"/>
      <c r="AH66" s="116"/>
    </row>
    <row r="67" spans="1:34" s="108" customFormat="1" ht="89.25">
      <c r="A67" s="107">
        <f t="shared" si="2"/>
        <v>1066</v>
      </c>
      <c r="B67" s="116" t="s">
        <v>471</v>
      </c>
      <c r="C67" s="116">
        <v>66</v>
      </c>
      <c r="D67" s="116" t="s">
        <v>439</v>
      </c>
      <c r="E67" s="116"/>
      <c r="F67" s="116"/>
      <c r="G67" s="116" t="s">
        <v>155</v>
      </c>
      <c r="H67" s="116">
        <v>5</v>
      </c>
      <c r="I67" s="116" t="s">
        <v>213</v>
      </c>
      <c r="J67" s="116" t="s">
        <v>157</v>
      </c>
      <c r="K67" s="116" t="s">
        <v>440</v>
      </c>
      <c r="L67" s="116" t="s">
        <v>159</v>
      </c>
      <c r="M67" s="116">
        <v>18</v>
      </c>
      <c r="N67" s="116">
        <v>11.2</v>
      </c>
      <c r="O67" s="116">
        <v>18</v>
      </c>
      <c r="P67" s="131" t="s">
        <v>515</v>
      </c>
      <c r="Q67" s="116"/>
      <c r="R67" s="116" t="s">
        <v>134</v>
      </c>
      <c r="S67" s="116" t="s">
        <v>516</v>
      </c>
      <c r="T67" s="116"/>
      <c r="U67" s="109" t="s">
        <v>641</v>
      </c>
      <c r="V67" s="116"/>
      <c r="W67" s="116"/>
      <c r="X67" s="116"/>
      <c r="Y67" s="116"/>
      <c r="Z67" s="116"/>
      <c r="AA67" s="116"/>
      <c r="AB67" s="116"/>
      <c r="AC67" s="116"/>
      <c r="AD67" s="116"/>
      <c r="AE67" s="116"/>
      <c r="AF67" s="116"/>
      <c r="AG67" s="116"/>
      <c r="AH67" s="116"/>
    </row>
    <row r="68" spans="1:34" s="108" customFormat="1" ht="63.75">
      <c r="A68" s="107">
        <f t="shared" si="2"/>
        <v>1067</v>
      </c>
      <c r="B68" s="116" t="s">
        <v>471</v>
      </c>
      <c r="C68" s="116">
        <v>67</v>
      </c>
      <c r="D68" s="116" t="s">
        <v>439</v>
      </c>
      <c r="E68" s="116"/>
      <c r="F68" s="116"/>
      <c r="G68" s="116" t="s">
        <v>155</v>
      </c>
      <c r="H68" s="116">
        <v>6</v>
      </c>
      <c r="I68" s="116" t="s">
        <v>213</v>
      </c>
      <c r="J68" s="116" t="s">
        <v>157</v>
      </c>
      <c r="K68" s="116" t="s">
        <v>440</v>
      </c>
      <c r="L68" s="116" t="s">
        <v>159</v>
      </c>
      <c r="M68" s="116">
        <v>18</v>
      </c>
      <c r="N68" s="116">
        <v>11.2</v>
      </c>
      <c r="O68" s="116">
        <v>18</v>
      </c>
      <c r="P68" s="116" t="s">
        <v>513</v>
      </c>
      <c r="Q68" s="116"/>
      <c r="R68" s="116" t="s">
        <v>134</v>
      </c>
      <c r="S68" s="116" t="s">
        <v>514</v>
      </c>
      <c r="T68" s="116"/>
      <c r="U68" s="109" t="s">
        <v>642</v>
      </c>
      <c r="V68" s="116"/>
      <c r="W68" s="116"/>
      <c r="X68" s="116"/>
      <c r="Y68" s="116"/>
      <c r="Z68" s="116"/>
      <c r="AA68" s="116"/>
      <c r="AB68" s="116"/>
      <c r="AC68" s="116"/>
      <c r="AD68" s="116"/>
      <c r="AE68" s="116"/>
      <c r="AF68" s="116"/>
      <c r="AG68" s="116"/>
      <c r="AH68" s="116"/>
    </row>
    <row r="69" spans="1:34" s="108" customFormat="1" ht="127.5">
      <c r="A69" s="107">
        <f t="shared" si="2"/>
        <v>1068</v>
      </c>
      <c r="B69" s="116" t="s">
        <v>471</v>
      </c>
      <c r="C69" s="116">
        <v>68</v>
      </c>
      <c r="D69" s="116" t="s">
        <v>439</v>
      </c>
      <c r="E69" s="116"/>
      <c r="F69" s="116"/>
      <c r="G69" s="116" t="s">
        <v>155</v>
      </c>
      <c r="H69" s="116">
        <v>7</v>
      </c>
      <c r="I69" s="116" t="s">
        <v>213</v>
      </c>
      <c r="J69" s="116" t="s">
        <v>157</v>
      </c>
      <c r="K69" s="116" t="s">
        <v>440</v>
      </c>
      <c r="L69" s="116" t="s">
        <v>159</v>
      </c>
      <c r="M69" s="116">
        <v>18</v>
      </c>
      <c r="N69" s="116">
        <v>11.2</v>
      </c>
      <c r="O69" s="116">
        <v>24</v>
      </c>
      <c r="P69" s="131" t="s">
        <v>511</v>
      </c>
      <c r="Q69" s="116"/>
      <c r="R69" s="116" t="s">
        <v>134</v>
      </c>
      <c r="S69" s="116" t="s">
        <v>512</v>
      </c>
      <c r="T69" s="116"/>
      <c r="U69" s="109" t="s">
        <v>643</v>
      </c>
      <c r="V69" s="116"/>
      <c r="W69" s="116"/>
      <c r="X69" s="116"/>
      <c r="Y69" s="116"/>
      <c r="Z69" s="116"/>
      <c r="AA69" s="116"/>
      <c r="AB69" s="116"/>
      <c r="AC69" s="116"/>
      <c r="AD69" s="116"/>
      <c r="AE69" s="116"/>
      <c r="AF69" s="116"/>
      <c r="AG69" s="116"/>
      <c r="AH69" s="116"/>
    </row>
    <row r="70" spans="1:34" s="108" customFormat="1" ht="267.75">
      <c r="A70" s="107">
        <f t="shared" si="2"/>
        <v>1069</v>
      </c>
      <c r="B70" s="116" t="s">
        <v>471</v>
      </c>
      <c r="C70" s="116">
        <v>69</v>
      </c>
      <c r="D70" s="116" t="s">
        <v>439</v>
      </c>
      <c r="E70" s="116"/>
      <c r="F70" s="116"/>
      <c r="G70" s="116" t="s">
        <v>155</v>
      </c>
      <c r="H70" s="116">
        <v>8</v>
      </c>
      <c r="I70" s="116" t="s">
        <v>213</v>
      </c>
      <c r="J70" s="116" t="s">
        <v>157</v>
      </c>
      <c r="K70" s="116" t="s">
        <v>440</v>
      </c>
      <c r="L70" s="116" t="s">
        <v>159</v>
      </c>
      <c r="M70" s="116">
        <v>18</v>
      </c>
      <c r="N70" s="116" t="s">
        <v>1</v>
      </c>
      <c r="O70" s="116">
        <v>34</v>
      </c>
      <c r="P70" s="131" t="s">
        <v>509</v>
      </c>
      <c r="Q70" s="116"/>
      <c r="R70" s="116" t="s">
        <v>134</v>
      </c>
      <c r="S70" s="116" t="s">
        <v>510</v>
      </c>
      <c r="T70" s="116"/>
      <c r="U70" s="109" t="s">
        <v>644</v>
      </c>
      <c r="V70" s="116"/>
      <c r="W70" s="116"/>
      <c r="X70" s="116"/>
      <c r="Y70" s="116"/>
      <c r="Z70" s="116"/>
      <c r="AA70" s="116"/>
      <c r="AB70" s="116"/>
      <c r="AC70" s="116"/>
      <c r="AD70" s="116"/>
      <c r="AE70" s="116"/>
      <c r="AF70" s="116"/>
      <c r="AG70" s="116"/>
      <c r="AH70" s="116"/>
    </row>
    <row r="71" spans="1:34" s="108" customFormat="1" ht="89.25">
      <c r="A71" s="107">
        <f t="shared" si="2"/>
        <v>1070</v>
      </c>
      <c r="B71" s="116" t="s">
        <v>471</v>
      </c>
      <c r="C71" s="116">
        <v>70</v>
      </c>
      <c r="D71" s="116" t="s">
        <v>439</v>
      </c>
      <c r="E71" s="116"/>
      <c r="F71" s="116"/>
      <c r="G71" s="116" t="s">
        <v>155</v>
      </c>
      <c r="H71" s="116">
        <v>9</v>
      </c>
      <c r="I71" s="116" t="s">
        <v>213</v>
      </c>
      <c r="J71" s="116" t="s">
        <v>157</v>
      </c>
      <c r="K71" s="116" t="s">
        <v>440</v>
      </c>
      <c r="L71" s="116" t="s">
        <v>159</v>
      </c>
      <c r="M71" s="116">
        <v>18</v>
      </c>
      <c r="N71" s="116" t="s">
        <v>506</v>
      </c>
      <c r="O71" s="116">
        <v>53</v>
      </c>
      <c r="P71" s="116" t="s">
        <v>507</v>
      </c>
      <c r="Q71" s="116"/>
      <c r="R71" s="116" t="s">
        <v>134</v>
      </c>
      <c r="S71" s="131" t="s">
        <v>508</v>
      </c>
      <c r="T71" s="116"/>
      <c r="U71" s="109" t="s">
        <v>645</v>
      </c>
      <c r="V71" s="116"/>
      <c r="W71" s="116"/>
      <c r="X71" s="116"/>
      <c r="Y71" s="116"/>
      <c r="Z71" s="116"/>
      <c r="AA71" s="116"/>
      <c r="AB71" s="116"/>
      <c r="AC71" s="116"/>
      <c r="AD71" s="116"/>
      <c r="AE71" s="116"/>
      <c r="AF71" s="116"/>
      <c r="AG71" s="116"/>
      <c r="AH71" s="116"/>
    </row>
    <row r="72" spans="1:34" ht="89.25">
      <c r="A72" s="100">
        <f t="shared" si="2"/>
        <v>1071</v>
      </c>
      <c r="B72" s="114" t="s">
        <v>471</v>
      </c>
      <c r="C72" s="114">
        <v>71</v>
      </c>
      <c r="D72" s="114" t="s">
        <v>439</v>
      </c>
      <c r="E72" s="114"/>
      <c r="F72" s="114"/>
      <c r="G72" s="114" t="s">
        <v>155</v>
      </c>
      <c r="H72" s="114">
        <v>10</v>
      </c>
      <c r="I72" s="114" t="s">
        <v>213</v>
      </c>
      <c r="J72" s="114" t="s">
        <v>157</v>
      </c>
      <c r="K72" s="114" t="s">
        <v>440</v>
      </c>
      <c r="L72" s="114" t="s">
        <v>159</v>
      </c>
      <c r="M72" s="114">
        <v>19</v>
      </c>
      <c r="N72" s="114" t="s">
        <v>504</v>
      </c>
      <c r="O72" s="114">
        <v>33</v>
      </c>
      <c r="P72" s="115" t="s">
        <v>502</v>
      </c>
      <c r="Q72" s="114"/>
      <c r="R72" s="114" t="s">
        <v>134</v>
      </c>
      <c r="S72" s="114" t="s">
        <v>503</v>
      </c>
      <c r="T72" s="114"/>
      <c r="U72" s="114"/>
      <c r="V72" s="114"/>
      <c r="W72" s="114"/>
      <c r="X72" s="114"/>
      <c r="Y72" s="114"/>
      <c r="Z72" s="114"/>
      <c r="AA72" s="114"/>
      <c r="AB72" s="114"/>
      <c r="AC72" s="114"/>
      <c r="AD72" s="114"/>
      <c r="AE72" s="114"/>
      <c r="AF72" s="114"/>
      <c r="AG72" s="114"/>
      <c r="AH72" s="114"/>
    </row>
    <row r="73" spans="1:34" ht="102">
      <c r="A73" s="100">
        <f t="shared" si="2"/>
        <v>1072</v>
      </c>
      <c r="B73" s="114" t="s">
        <v>471</v>
      </c>
      <c r="C73" s="114">
        <v>72</v>
      </c>
      <c r="D73" s="114" t="s">
        <v>439</v>
      </c>
      <c r="E73" s="114"/>
      <c r="F73" s="114"/>
      <c r="G73" s="114" t="s">
        <v>155</v>
      </c>
      <c r="H73" s="114">
        <v>11</v>
      </c>
      <c r="I73" s="114" t="s">
        <v>213</v>
      </c>
      <c r="J73" s="114" t="s">
        <v>157</v>
      </c>
      <c r="K73" s="114" t="s">
        <v>440</v>
      </c>
      <c r="L73" s="114" t="s">
        <v>159</v>
      </c>
      <c r="M73" s="114">
        <v>19</v>
      </c>
      <c r="N73" s="114" t="s">
        <v>504</v>
      </c>
      <c r="O73" s="114">
        <v>36</v>
      </c>
      <c r="P73" s="115" t="s">
        <v>500</v>
      </c>
      <c r="Q73" s="114"/>
      <c r="R73" s="114" t="s">
        <v>134</v>
      </c>
      <c r="S73" s="114" t="s">
        <v>501</v>
      </c>
      <c r="T73" s="114"/>
      <c r="U73" s="114"/>
      <c r="V73" s="114"/>
      <c r="W73" s="114"/>
      <c r="X73" s="114"/>
      <c r="Y73" s="114"/>
      <c r="Z73" s="114"/>
      <c r="AA73" s="114"/>
      <c r="AB73" s="114"/>
      <c r="AC73" s="114"/>
      <c r="AD73" s="114"/>
      <c r="AE73" s="114"/>
      <c r="AF73" s="114"/>
      <c r="AG73" s="114"/>
      <c r="AH73" s="114"/>
    </row>
    <row r="74" spans="1:34" ht="280.5">
      <c r="A74" s="100">
        <f t="shared" si="2"/>
        <v>1073</v>
      </c>
      <c r="B74" s="114" t="s">
        <v>471</v>
      </c>
      <c r="C74" s="114">
        <v>73</v>
      </c>
      <c r="D74" s="114" t="s">
        <v>439</v>
      </c>
      <c r="E74" s="114"/>
      <c r="F74" s="114"/>
      <c r="G74" s="114" t="s">
        <v>155</v>
      </c>
      <c r="H74" s="114">
        <v>12</v>
      </c>
      <c r="I74" s="114" t="s">
        <v>213</v>
      </c>
      <c r="J74" s="114" t="s">
        <v>157</v>
      </c>
      <c r="K74" s="114" t="s">
        <v>440</v>
      </c>
      <c r="L74" s="114" t="s">
        <v>159</v>
      </c>
      <c r="M74" s="114">
        <v>19</v>
      </c>
      <c r="N74" s="114" t="s">
        <v>504</v>
      </c>
      <c r="O74" s="114">
        <v>37</v>
      </c>
      <c r="P74" s="115" t="s">
        <v>498</v>
      </c>
      <c r="Q74" s="114"/>
      <c r="R74" s="114" t="s">
        <v>134</v>
      </c>
      <c r="S74" s="114" t="s">
        <v>505</v>
      </c>
      <c r="T74" s="114"/>
      <c r="U74" s="114"/>
      <c r="V74" s="114"/>
      <c r="W74" s="114"/>
      <c r="X74" s="114"/>
      <c r="Y74" s="114"/>
      <c r="Z74" s="114"/>
      <c r="AA74" s="114"/>
      <c r="AB74" s="114"/>
      <c r="AC74" s="114"/>
      <c r="AD74" s="114"/>
      <c r="AE74" s="114"/>
      <c r="AF74" s="114"/>
      <c r="AG74" s="114"/>
      <c r="AH74" s="114"/>
    </row>
    <row r="75" spans="1:34" ht="89.25">
      <c r="A75" s="100">
        <f t="shared" si="2"/>
        <v>1074</v>
      </c>
      <c r="B75" s="114" t="s">
        <v>471</v>
      </c>
      <c r="C75" s="114">
        <v>74</v>
      </c>
      <c r="D75" s="114" t="s">
        <v>439</v>
      </c>
      <c r="E75" s="114"/>
      <c r="F75" s="114"/>
      <c r="G75" s="114" t="s">
        <v>155</v>
      </c>
      <c r="H75" s="114">
        <v>13</v>
      </c>
      <c r="I75" s="114" t="s">
        <v>213</v>
      </c>
      <c r="J75" s="114" t="s">
        <v>157</v>
      </c>
      <c r="K75" s="114" t="s">
        <v>440</v>
      </c>
      <c r="L75" s="114" t="s">
        <v>159</v>
      </c>
      <c r="M75" s="114">
        <v>20</v>
      </c>
      <c r="N75" s="114" t="s">
        <v>497</v>
      </c>
      <c r="O75" s="114">
        <v>14</v>
      </c>
      <c r="P75" s="115" t="s">
        <v>502</v>
      </c>
      <c r="Q75" s="114"/>
      <c r="R75" s="114" t="s">
        <v>134</v>
      </c>
      <c r="S75" s="114" t="s">
        <v>503</v>
      </c>
      <c r="T75" s="114"/>
      <c r="U75" s="114"/>
      <c r="V75" s="114"/>
      <c r="W75" s="114"/>
      <c r="X75" s="114"/>
      <c r="Y75" s="114"/>
      <c r="Z75" s="114"/>
      <c r="AA75" s="114"/>
      <c r="AB75" s="114"/>
      <c r="AC75" s="114"/>
      <c r="AD75" s="114"/>
      <c r="AE75" s="114"/>
      <c r="AF75" s="114"/>
      <c r="AG75" s="114"/>
      <c r="AH75" s="114"/>
    </row>
    <row r="76" spans="1:34" ht="102">
      <c r="A76" s="100">
        <f t="shared" si="2"/>
        <v>1075</v>
      </c>
      <c r="B76" s="114" t="s">
        <v>471</v>
      </c>
      <c r="C76" s="114">
        <v>75</v>
      </c>
      <c r="D76" s="114" t="s">
        <v>439</v>
      </c>
      <c r="E76" s="114"/>
      <c r="F76" s="114"/>
      <c r="G76" s="114" t="s">
        <v>155</v>
      </c>
      <c r="H76" s="114">
        <v>14</v>
      </c>
      <c r="I76" s="114" t="s">
        <v>213</v>
      </c>
      <c r="J76" s="114" t="s">
        <v>157</v>
      </c>
      <c r="K76" s="114" t="s">
        <v>440</v>
      </c>
      <c r="L76" s="114" t="s">
        <v>159</v>
      </c>
      <c r="M76" s="114">
        <v>20</v>
      </c>
      <c r="N76" s="114" t="s">
        <v>497</v>
      </c>
      <c r="O76" s="114">
        <v>17</v>
      </c>
      <c r="P76" s="115" t="s">
        <v>500</v>
      </c>
      <c r="Q76" s="114"/>
      <c r="R76" s="114" t="s">
        <v>134</v>
      </c>
      <c r="S76" s="114" t="s">
        <v>501</v>
      </c>
      <c r="T76" s="114"/>
      <c r="U76" s="114"/>
      <c r="V76" s="114"/>
      <c r="W76" s="114"/>
      <c r="X76" s="114"/>
      <c r="Y76" s="114"/>
      <c r="Z76" s="114"/>
      <c r="AA76" s="114"/>
      <c r="AB76" s="114"/>
      <c r="AC76" s="114"/>
      <c r="AD76" s="114"/>
      <c r="AE76" s="114"/>
      <c r="AF76" s="114"/>
      <c r="AG76" s="114"/>
      <c r="AH76" s="114"/>
    </row>
    <row r="77" spans="1:34" ht="280.5">
      <c r="A77" s="100">
        <f t="shared" si="2"/>
        <v>1076</v>
      </c>
      <c r="B77" s="114" t="s">
        <v>471</v>
      </c>
      <c r="C77" s="114">
        <v>76</v>
      </c>
      <c r="D77" s="114" t="s">
        <v>439</v>
      </c>
      <c r="E77" s="114"/>
      <c r="F77" s="114"/>
      <c r="G77" s="114" t="s">
        <v>155</v>
      </c>
      <c r="H77" s="114">
        <v>15</v>
      </c>
      <c r="I77" s="114" t="s">
        <v>213</v>
      </c>
      <c r="J77" s="114" t="s">
        <v>157</v>
      </c>
      <c r="K77" s="114" t="s">
        <v>440</v>
      </c>
      <c r="L77" s="114" t="s">
        <v>159</v>
      </c>
      <c r="M77" s="114">
        <v>20</v>
      </c>
      <c r="N77" s="114" t="s">
        <v>497</v>
      </c>
      <c r="O77" s="114">
        <v>37</v>
      </c>
      <c r="P77" s="115" t="s">
        <v>498</v>
      </c>
      <c r="Q77" s="114"/>
      <c r="R77" s="114" t="s">
        <v>134</v>
      </c>
      <c r="S77" s="114" t="s">
        <v>499</v>
      </c>
      <c r="T77" s="114"/>
      <c r="U77" s="114"/>
      <c r="V77" s="114"/>
      <c r="W77" s="114"/>
      <c r="X77" s="114"/>
      <c r="Y77" s="114"/>
      <c r="Z77" s="114"/>
      <c r="AA77" s="114"/>
      <c r="AB77" s="114"/>
      <c r="AC77" s="114"/>
      <c r="AD77" s="114"/>
      <c r="AE77" s="114"/>
      <c r="AF77" s="114"/>
      <c r="AG77" s="114"/>
      <c r="AH77" s="114"/>
    </row>
    <row r="78" spans="1:34" ht="89.25">
      <c r="A78" s="100">
        <f t="shared" si="2"/>
        <v>1077</v>
      </c>
      <c r="B78" s="114" t="s">
        <v>471</v>
      </c>
      <c r="C78" s="114">
        <v>77</v>
      </c>
      <c r="D78" s="114" t="s">
        <v>439</v>
      </c>
      <c r="E78" s="114"/>
      <c r="F78" s="114"/>
      <c r="G78" s="114" t="s">
        <v>155</v>
      </c>
      <c r="H78" s="114">
        <v>16</v>
      </c>
      <c r="I78" s="114" t="s">
        <v>213</v>
      </c>
      <c r="J78" s="114" t="s">
        <v>157</v>
      </c>
      <c r="K78" s="114" t="s">
        <v>440</v>
      </c>
      <c r="L78" s="114" t="s">
        <v>159</v>
      </c>
      <c r="M78" s="114">
        <v>21</v>
      </c>
      <c r="N78" s="114" t="s">
        <v>11</v>
      </c>
      <c r="O78" s="114">
        <v>18</v>
      </c>
      <c r="P78" s="114" t="s">
        <v>495</v>
      </c>
      <c r="Q78" s="114"/>
      <c r="R78" s="114" t="s">
        <v>134</v>
      </c>
      <c r="S78" s="115" t="s">
        <v>496</v>
      </c>
      <c r="T78" s="114"/>
      <c r="U78" s="114"/>
      <c r="V78" s="114"/>
      <c r="W78" s="114"/>
      <c r="X78" s="114"/>
      <c r="Y78" s="114"/>
      <c r="Z78" s="114"/>
      <c r="AA78" s="114"/>
      <c r="AB78" s="114"/>
      <c r="AC78" s="114"/>
      <c r="AD78" s="114"/>
      <c r="AE78" s="114"/>
      <c r="AF78" s="114"/>
      <c r="AG78" s="114"/>
      <c r="AH78" s="114"/>
    </row>
    <row r="79" spans="1:34" ht="51">
      <c r="A79" s="100">
        <f t="shared" si="2"/>
        <v>1078</v>
      </c>
      <c r="B79" s="114" t="s">
        <v>471</v>
      </c>
      <c r="C79" s="114">
        <v>78</v>
      </c>
      <c r="D79" s="114" t="s">
        <v>439</v>
      </c>
      <c r="E79" s="114"/>
      <c r="F79" s="114"/>
      <c r="G79" s="114" t="s">
        <v>155</v>
      </c>
      <c r="H79" s="114">
        <v>17</v>
      </c>
      <c r="I79" s="114" t="s">
        <v>213</v>
      </c>
      <c r="J79" s="114" t="s">
        <v>157</v>
      </c>
      <c r="K79" s="114" t="s">
        <v>440</v>
      </c>
      <c r="L79" s="114" t="s">
        <v>159</v>
      </c>
      <c r="M79" s="114">
        <v>21</v>
      </c>
      <c r="N79" s="114" t="s">
        <v>228</v>
      </c>
      <c r="O79" s="114">
        <v>32</v>
      </c>
      <c r="P79" s="114" t="s">
        <v>493</v>
      </c>
      <c r="Q79" s="114"/>
      <c r="R79" s="114" t="s">
        <v>134</v>
      </c>
      <c r="S79" s="114" t="s">
        <v>494</v>
      </c>
      <c r="T79" s="114"/>
      <c r="U79" s="114"/>
      <c r="V79" s="114"/>
      <c r="W79" s="114"/>
      <c r="X79" s="114"/>
      <c r="Y79" s="114"/>
      <c r="Z79" s="114"/>
      <c r="AA79" s="114"/>
      <c r="AB79" s="114"/>
      <c r="AC79" s="114"/>
      <c r="AD79" s="114"/>
      <c r="AE79" s="114"/>
      <c r="AF79" s="114"/>
      <c r="AG79" s="114"/>
      <c r="AH79" s="114"/>
    </row>
    <row r="80" spans="1:34" ht="51">
      <c r="A80" s="100">
        <f t="shared" si="2"/>
        <v>1079</v>
      </c>
      <c r="B80" s="114" t="s">
        <v>471</v>
      </c>
      <c r="C80" s="114">
        <v>79</v>
      </c>
      <c r="D80" s="114" t="s">
        <v>439</v>
      </c>
      <c r="E80" s="114"/>
      <c r="F80" s="114"/>
      <c r="G80" s="114" t="s">
        <v>155</v>
      </c>
      <c r="H80" s="114">
        <v>18</v>
      </c>
      <c r="I80" s="114" t="s">
        <v>213</v>
      </c>
      <c r="J80" s="114" t="s">
        <v>157</v>
      </c>
      <c r="K80" s="114" t="s">
        <v>440</v>
      </c>
      <c r="L80" s="114" t="s">
        <v>159</v>
      </c>
      <c r="M80" s="114">
        <v>21</v>
      </c>
      <c r="N80" s="114" t="s">
        <v>228</v>
      </c>
      <c r="O80" s="114">
        <v>32</v>
      </c>
      <c r="P80" s="114" t="s">
        <v>491</v>
      </c>
      <c r="Q80" s="114"/>
      <c r="R80" s="114" t="s">
        <v>134</v>
      </c>
      <c r="S80" s="114" t="s">
        <v>492</v>
      </c>
      <c r="T80" s="114"/>
      <c r="U80" s="114"/>
      <c r="V80" s="114"/>
      <c r="W80" s="114"/>
      <c r="X80" s="114"/>
      <c r="Y80" s="114"/>
      <c r="Z80" s="114"/>
      <c r="AA80" s="114"/>
      <c r="AB80" s="114"/>
      <c r="AC80" s="114"/>
      <c r="AD80" s="114"/>
      <c r="AE80" s="114"/>
      <c r="AF80" s="114"/>
      <c r="AG80" s="114"/>
      <c r="AH80" s="114"/>
    </row>
    <row r="81" spans="1:34" ht="51">
      <c r="A81" s="100">
        <f t="shared" si="2"/>
        <v>1080</v>
      </c>
      <c r="B81" s="114" t="s">
        <v>471</v>
      </c>
      <c r="C81" s="114">
        <v>80</v>
      </c>
      <c r="D81" s="114" t="s">
        <v>439</v>
      </c>
      <c r="E81" s="114"/>
      <c r="F81" s="114"/>
      <c r="G81" s="114" t="s">
        <v>155</v>
      </c>
      <c r="H81" s="114">
        <v>19</v>
      </c>
      <c r="I81" s="114" t="s">
        <v>213</v>
      </c>
      <c r="J81" s="114" t="s">
        <v>157</v>
      </c>
      <c r="K81" s="114" t="s">
        <v>440</v>
      </c>
      <c r="L81" s="114" t="s">
        <v>159</v>
      </c>
      <c r="M81" s="114">
        <v>21</v>
      </c>
      <c r="N81" s="114" t="s">
        <v>228</v>
      </c>
      <c r="O81" s="114">
        <v>32</v>
      </c>
      <c r="P81" s="114" t="s">
        <v>489</v>
      </c>
      <c r="Q81" s="114"/>
      <c r="R81" s="114" t="s">
        <v>134</v>
      </c>
      <c r="S81" s="114" t="s">
        <v>490</v>
      </c>
      <c r="T81" s="114"/>
      <c r="U81" s="114"/>
      <c r="V81" s="114"/>
      <c r="W81" s="114"/>
      <c r="X81" s="114"/>
      <c r="Y81" s="114"/>
      <c r="Z81" s="114"/>
      <c r="AA81" s="114"/>
      <c r="AB81" s="114"/>
      <c r="AC81" s="114"/>
      <c r="AD81" s="114"/>
      <c r="AE81" s="114"/>
      <c r="AF81" s="114"/>
      <c r="AG81" s="114"/>
      <c r="AH81" s="114"/>
    </row>
    <row r="82" spans="1:34" ht="51">
      <c r="A82" s="100">
        <f t="shared" si="2"/>
        <v>1081</v>
      </c>
      <c r="B82" s="114" t="s">
        <v>471</v>
      </c>
      <c r="C82" s="114">
        <v>81</v>
      </c>
      <c r="D82" s="114" t="s">
        <v>439</v>
      </c>
      <c r="E82" s="114"/>
      <c r="F82" s="114"/>
      <c r="G82" s="114" t="s">
        <v>155</v>
      </c>
      <c r="H82" s="114">
        <v>20</v>
      </c>
      <c r="I82" s="114" t="s">
        <v>213</v>
      </c>
      <c r="J82" s="114" t="s">
        <v>157</v>
      </c>
      <c r="K82" s="114" t="s">
        <v>440</v>
      </c>
      <c r="L82" s="114" t="s">
        <v>159</v>
      </c>
      <c r="M82" s="114">
        <v>21</v>
      </c>
      <c r="N82" s="114" t="s">
        <v>228</v>
      </c>
      <c r="O82" s="114">
        <v>41</v>
      </c>
      <c r="P82" s="114" t="s">
        <v>487</v>
      </c>
      <c r="Q82" s="114"/>
      <c r="R82" s="114" t="s">
        <v>134</v>
      </c>
      <c r="S82" s="114" t="s">
        <v>488</v>
      </c>
      <c r="T82" s="114"/>
      <c r="U82" s="114"/>
      <c r="V82" s="114"/>
      <c r="W82" s="114"/>
      <c r="X82" s="114"/>
      <c r="Y82" s="114"/>
      <c r="Z82" s="114"/>
      <c r="AA82" s="114"/>
      <c r="AB82" s="114"/>
      <c r="AC82" s="114"/>
      <c r="AD82" s="114"/>
      <c r="AE82" s="114"/>
      <c r="AF82" s="114"/>
      <c r="AG82" s="114"/>
      <c r="AH82" s="114"/>
    </row>
    <row r="83" spans="1:34" ht="38.25">
      <c r="A83" s="100">
        <f t="shared" si="2"/>
        <v>1082</v>
      </c>
      <c r="B83" s="114" t="s">
        <v>471</v>
      </c>
      <c r="C83" s="114">
        <v>82</v>
      </c>
      <c r="D83" s="114" t="s">
        <v>439</v>
      </c>
      <c r="E83" s="114"/>
      <c r="F83" s="114"/>
      <c r="G83" s="114" t="s">
        <v>155</v>
      </c>
      <c r="H83" s="114">
        <v>21</v>
      </c>
      <c r="I83" s="114" t="s">
        <v>213</v>
      </c>
      <c r="J83" s="114" t="s">
        <v>157</v>
      </c>
      <c r="K83" s="114" t="s">
        <v>440</v>
      </c>
      <c r="L83" s="114" t="s">
        <v>159</v>
      </c>
      <c r="M83" s="114">
        <v>21</v>
      </c>
      <c r="N83" s="114" t="s">
        <v>228</v>
      </c>
      <c r="O83" s="114">
        <v>43</v>
      </c>
      <c r="P83" s="114" t="s">
        <v>485</v>
      </c>
      <c r="Q83" s="114"/>
      <c r="R83" s="114" t="s">
        <v>134</v>
      </c>
      <c r="S83" s="114" t="s">
        <v>486</v>
      </c>
      <c r="T83" s="114"/>
      <c r="U83" s="114"/>
      <c r="V83" s="114"/>
      <c r="W83" s="114"/>
      <c r="X83" s="114"/>
      <c r="Y83" s="114"/>
      <c r="Z83" s="114"/>
      <c r="AA83" s="114"/>
      <c r="AB83" s="114"/>
      <c r="AC83" s="114"/>
      <c r="AD83" s="114"/>
      <c r="AE83" s="114"/>
      <c r="AF83" s="114"/>
      <c r="AG83" s="114"/>
      <c r="AH83" s="114"/>
    </row>
    <row r="84" spans="1:34" ht="51">
      <c r="A84" s="100">
        <f t="shared" si="2"/>
        <v>1083</v>
      </c>
      <c r="B84" s="114" t="s">
        <v>471</v>
      </c>
      <c r="C84" s="114">
        <v>83</v>
      </c>
      <c r="D84" s="114" t="s">
        <v>439</v>
      </c>
      <c r="E84" s="114"/>
      <c r="F84" s="114"/>
      <c r="G84" s="114" t="s">
        <v>155</v>
      </c>
      <c r="H84" s="114">
        <v>22</v>
      </c>
      <c r="I84" s="114" t="s">
        <v>213</v>
      </c>
      <c r="J84" s="114" t="s">
        <v>157</v>
      </c>
      <c r="K84" s="114" t="s">
        <v>440</v>
      </c>
      <c r="L84" s="114" t="s">
        <v>159</v>
      </c>
      <c r="M84" s="114">
        <v>21</v>
      </c>
      <c r="N84" s="114" t="s">
        <v>228</v>
      </c>
      <c r="O84" s="114">
        <v>45</v>
      </c>
      <c r="P84" s="114" t="s">
        <v>483</v>
      </c>
      <c r="Q84" s="114"/>
      <c r="R84" s="114" t="s">
        <v>134</v>
      </c>
      <c r="S84" s="114" t="s">
        <v>484</v>
      </c>
      <c r="T84" s="114"/>
      <c r="U84" s="114"/>
      <c r="V84" s="114"/>
      <c r="W84" s="114"/>
      <c r="X84" s="114"/>
      <c r="Y84" s="114"/>
      <c r="Z84" s="114"/>
      <c r="AA84" s="114"/>
      <c r="AB84" s="114"/>
      <c r="AC84" s="114"/>
      <c r="AD84" s="114"/>
      <c r="AE84" s="114"/>
      <c r="AF84" s="114"/>
      <c r="AG84" s="114"/>
      <c r="AH84" s="114"/>
    </row>
    <row r="85" spans="1:34" ht="25.5">
      <c r="A85" s="100">
        <f t="shared" si="2"/>
        <v>1084</v>
      </c>
      <c r="B85" s="114" t="s">
        <v>471</v>
      </c>
      <c r="C85" s="114">
        <v>84</v>
      </c>
      <c r="D85" s="114" t="s">
        <v>439</v>
      </c>
      <c r="E85" s="114"/>
      <c r="F85" s="114"/>
      <c r="G85" s="114" t="s">
        <v>155</v>
      </c>
      <c r="H85" s="114">
        <v>23</v>
      </c>
      <c r="I85" s="114" t="s">
        <v>213</v>
      </c>
      <c r="J85" s="114" t="s">
        <v>157</v>
      </c>
      <c r="K85" s="114" t="s">
        <v>440</v>
      </c>
      <c r="L85" s="114" t="s">
        <v>159</v>
      </c>
      <c r="M85" s="114">
        <v>21</v>
      </c>
      <c r="N85" s="114" t="s">
        <v>228</v>
      </c>
      <c r="O85" s="114">
        <v>48</v>
      </c>
      <c r="P85" s="114" t="s">
        <v>482</v>
      </c>
      <c r="Q85" s="114"/>
      <c r="R85" s="114" t="s">
        <v>134</v>
      </c>
      <c r="S85" s="114" t="s">
        <v>278</v>
      </c>
      <c r="T85" s="114"/>
      <c r="U85" s="114"/>
      <c r="V85" s="114"/>
      <c r="W85" s="114"/>
      <c r="X85" s="114"/>
      <c r="Y85" s="114"/>
      <c r="Z85" s="114"/>
      <c r="AA85" s="114"/>
      <c r="AB85" s="114"/>
      <c r="AC85" s="114"/>
      <c r="AD85" s="114"/>
      <c r="AE85" s="114"/>
      <c r="AF85" s="114"/>
      <c r="AG85" s="114"/>
      <c r="AH85" s="114"/>
    </row>
    <row r="86" spans="1:34" ht="25.5">
      <c r="A86" s="100">
        <f t="shared" si="2"/>
        <v>1085</v>
      </c>
      <c r="B86" s="114" t="s">
        <v>471</v>
      </c>
      <c r="C86" s="114">
        <v>85</v>
      </c>
      <c r="D86" s="114" t="s">
        <v>439</v>
      </c>
      <c r="E86" s="114"/>
      <c r="F86" s="114"/>
      <c r="G86" s="114" t="s">
        <v>155</v>
      </c>
      <c r="H86" s="114">
        <v>24</v>
      </c>
      <c r="I86" s="114" t="s">
        <v>213</v>
      </c>
      <c r="J86" s="114" t="s">
        <v>157</v>
      </c>
      <c r="K86" s="114" t="s">
        <v>440</v>
      </c>
      <c r="L86" s="114" t="s">
        <v>159</v>
      </c>
      <c r="M86" s="114">
        <v>21</v>
      </c>
      <c r="N86" s="114" t="s">
        <v>228</v>
      </c>
      <c r="O86" s="114">
        <v>50</v>
      </c>
      <c r="P86" s="114" t="s">
        <v>481</v>
      </c>
      <c r="Q86" s="114"/>
      <c r="R86" s="114" t="s">
        <v>134</v>
      </c>
      <c r="S86" s="114" t="s">
        <v>280</v>
      </c>
      <c r="T86" s="114"/>
      <c r="U86" s="114"/>
      <c r="V86" s="114"/>
      <c r="W86" s="114"/>
      <c r="X86" s="114"/>
      <c r="Y86" s="114"/>
      <c r="Z86" s="114"/>
      <c r="AA86" s="114"/>
      <c r="AB86" s="114"/>
      <c r="AC86" s="114"/>
      <c r="AD86" s="114"/>
      <c r="AE86" s="114"/>
      <c r="AF86" s="114"/>
      <c r="AG86" s="114"/>
      <c r="AH86" s="114"/>
    </row>
    <row r="87" spans="1:34" ht="89.25">
      <c r="A87" s="100">
        <f t="shared" si="2"/>
        <v>1086</v>
      </c>
      <c r="B87" s="114" t="s">
        <v>471</v>
      </c>
      <c r="C87" s="114">
        <v>86</v>
      </c>
      <c r="D87" s="114" t="s">
        <v>439</v>
      </c>
      <c r="E87" s="114"/>
      <c r="F87" s="114"/>
      <c r="G87" s="114" t="s">
        <v>155</v>
      </c>
      <c r="H87" s="114">
        <v>25</v>
      </c>
      <c r="I87" s="114" t="s">
        <v>213</v>
      </c>
      <c r="J87" s="114" t="s">
        <v>157</v>
      </c>
      <c r="K87" s="114" t="s">
        <v>440</v>
      </c>
      <c r="L87" s="114" t="s">
        <v>159</v>
      </c>
      <c r="M87" s="114">
        <v>21</v>
      </c>
      <c r="N87" s="114" t="s">
        <v>228</v>
      </c>
      <c r="O87" s="114">
        <v>52</v>
      </c>
      <c r="P87" s="114" t="s">
        <v>479</v>
      </c>
      <c r="Q87" s="114"/>
      <c r="R87" s="114" t="s">
        <v>134</v>
      </c>
      <c r="S87" s="115" t="s">
        <v>480</v>
      </c>
      <c r="T87" s="114"/>
      <c r="U87" s="114"/>
      <c r="V87" s="114"/>
      <c r="W87" s="114"/>
      <c r="X87" s="114"/>
      <c r="Y87" s="114"/>
      <c r="Z87" s="114"/>
      <c r="AA87" s="114"/>
      <c r="AB87" s="114"/>
      <c r="AC87" s="114"/>
      <c r="AD87" s="114"/>
      <c r="AE87" s="114"/>
      <c r="AF87" s="114"/>
      <c r="AG87" s="114"/>
      <c r="AH87" s="114"/>
    </row>
    <row r="88" spans="1:34" ht="51">
      <c r="A88" s="100">
        <f t="shared" si="2"/>
        <v>1087</v>
      </c>
      <c r="B88" s="114" t="s">
        <v>471</v>
      </c>
      <c r="C88" s="114">
        <v>87</v>
      </c>
      <c r="D88" s="114" t="s">
        <v>439</v>
      </c>
      <c r="E88" s="114"/>
      <c r="F88" s="114"/>
      <c r="G88" s="114" t="s">
        <v>155</v>
      </c>
      <c r="H88" s="114">
        <v>26</v>
      </c>
      <c r="I88" s="114" t="s">
        <v>213</v>
      </c>
      <c r="J88" s="114" t="s">
        <v>157</v>
      </c>
      <c r="K88" s="114" t="s">
        <v>440</v>
      </c>
      <c r="L88" s="114" t="s">
        <v>159</v>
      </c>
      <c r="M88" s="114">
        <v>22</v>
      </c>
      <c r="N88" s="114" t="s">
        <v>472</v>
      </c>
      <c r="O88" s="114">
        <v>9</v>
      </c>
      <c r="P88" s="114" t="s">
        <v>477</v>
      </c>
      <c r="Q88" s="114"/>
      <c r="R88" s="114" t="s">
        <v>134</v>
      </c>
      <c r="S88" s="114" t="s">
        <v>478</v>
      </c>
      <c r="T88" s="114"/>
      <c r="U88" s="114"/>
      <c r="V88" s="114"/>
      <c r="W88" s="114"/>
      <c r="X88" s="114"/>
      <c r="Y88" s="114"/>
      <c r="Z88" s="114"/>
      <c r="AA88" s="114"/>
      <c r="AB88" s="114"/>
      <c r="AC88" s="114"/>
      <c r="AD88" s="114"/>
      <c r="AE88" s="114"/>
      <c r="AF88" s="114"/>
      <c r="AG88" s="114"/>
      <c r="AH88" s="114"/>
    </row>
    <row r="89" spans="1:34" ht="51">
      <c r="A89" s="100">
        <f t="shared" si="2"/>
        <v>1088</v>
      </c>
      <c r="B89" s="114" t="s">
        <v>471</v>
      </c>
      <c r="C89" s="114">
        <v>88</v>
      </c>
      <c r="D89" s="114" t="s">
        <v>439</v>
      </c>
      <c r="E89" s="114"/>
      <c r="F89" s="114"/>
      <c r="G89" s="114" t="s">
        <v>155</v>
      </c>
      <c r="H89" s="114">
        <v>27</v>
      </c>
      <c r="I89" s="114" t="s">
        <v>213</v>
      </c>
      <c r="J89" s="114" t="s">
        <v>157</v>
      </c>
      <c r="K89" s="114" t="s">
        <v>440</v>
      </c>
      <c r="L89" s="114" t="s">
        <v>159</v>
      </c>
      <c r="M89" s="114">
        <v>22</v>
      </c>
      <c r="N89" s="114" t="s">
        <v>472</v>
      </c>
      <c r="O89" s="114">
        <v>9</v>
      </c>
      <c r="P89" s="114" t="s">
        <v>475</v>
      </c>
      <c r="Q89" s="114"/>
      <c r="R89" s="114" t="s">
        <v>134</v>
      </c>
      <c r="S89" s="114" t="s">
        <v>476</v>
      </c>
      <c r="T89" s="114"/>
      <c r="U89" s="114"/>
      <c r="V89" s="114"/>
      <c r="W89" s="114"/>
      <c r="X89" s="114"/>
      <c r="Y89" s="114"/>
      <c r="Z89" s="114"/>
      <c r="AA89" s="114"/>
      <c r="AB89" s="114"/>
      <c r="AC89" s="114"/>
      <c r="AD89" s="114"/>
      <c r="AE89" s="114"/>
      <c r="AF89" s="114"/>
      <c r="AG89" s="114"/>
      <c r="AH89" s="114"/>
    </row>
    <row r="90" spans="1:34" ht="127.5">
      <c r="A90" s="100">
        <f t="shared" si="2"/>
        <v>1089</v>
      </c>
      <c r="B90" s="114" t="s">
        <v>471</v>
      </c>
      <c r="C90" s="114">
        <v>89</v>
      </c>
      <c r="D90" s="114" t="s">
        <v>439</v>
      </c>
      <c r="E90" s="114"/>
      <c r="F90" s="114"/>
      <c r="G90" s="114" t="s">
        <v>155</v>
      </c>
      <c r="H90" s="114">
        <v>28</v>
      </c>
      <c r="I90" s="114" t="s">
        <v>213</v>
      </c>
      <c r="J90" s="114" t="s">
        <v>157</v>
      </c>
      <c r="K90" s="114" t="s">
        <v>440</v>
      </c>
      <c r="L90" s="114" t="s">
        <v>159</v>
      </c>
      <c r="M90" s="114">
        <v>22</v>
      </c>
      <c r="N90" s="114" t="s">
        <v>472</v>
      </c>
      <c r="O90" s="114">
        <v>5</v>
      </c>
      <c r="P90" s="115" t="s">
        <v>473</v>
      </c>
      <c r="Q90" s="114"/>
      <c r="R90" s="114" t="s">
        <v>134</v>
      </c>
      <c r="S90" s="115" t="s">
        <v>474</v>
      </c>
      <c r="T90" s="114"/>
      <c r="U90" s="114"/>
      <c r="V90" s="114"/>
      <c r="W90" s="114"/>
      <c r="X90" s="114"/>
      <c r="Y90" s="114"/>
      <c r="Z90" s="114"/>
      <c r="AA90" s="114"/>
      <c r="AB90" s="114"/>
      <c r="AC90" s="114"/>
      <c r="AD90" s="114"/>
      <c r="AE90" s="114"/>
      <c r="AF90" s="114"/>
      <c r="AG90" s="114"/>
      <c r="AH90" s="114"/>
    </row>
    <row r="91" spans="1:34" s="108" customFormat="1" ht="140.25">
      <c r="A91" s="107">
        <f t="shared" si="2"/>
        <v>1090</v>
      </c>
      <c r="B91" s="116" t="s">
        <v>462</v>
      </c>
      <c r="C91" s="116">
        <v>90</v>
      </c>
      <c r="D91" s="116" t="s">
        <v>463</v>
      </c>
      <c r="E91" s="116"/>
      <c r="F91" s="116"/>
      <c r="G91" s="116" t="s">
        <v>155</v>
      </c>
      <c r="H91" s="116">
        <v>1</v>
      </c>
      <c r="I91" s="116" t="s">
        <v>176</v>
      </c>
      <c r="J91" s="116" t="s">
        <v>177</v>
      </c>
      <c r="K91" s="116" t="s">
        <v>464</v>
      </c>
      <c r="L91" s="116" t="s">
        <v>159</v>
      </c>
      <c r="M91" s="116">
        <v>18</v>
      </c>
      <c r="N91" s="116">
        <v>11.3</v>
      </c>
      <c r="O91" s="116">
        <v>1</v>
      </c>
      <c r="P91" s="131" t="s">
        <v>469</v>
      </c>
      <c r="Q91" s="116"/>
      <c r="R91" s="116" t="s">
        <v>133</v>
      </c>
      <c r="S91" s="116" t="s">
        <v>470</v>
      </c>
      <c r="T91" s="116"/>
      <c r="U91" s="109" t="s">
        <v>646</v>
      </c>
      <c r="V91" s="116"/>
      <c r="W91" s="116"/>
      <c r="X91" s="116"/>
      <c r="Y91" s="116"/>
      <c r="Z91" s="116"/>
      <c r="AA91" s="116"/>
      <c r="AB91" s="116"/>
      <c r="AC91" s="116"/>
      <c r="AD91" s="116"/>
      <c r="AE91" s="116"/>
      <c r="AF91" s="116"/>
      <c r="AG91" s="116"/>
      <c r="AH91" s="116"/>
    </row>
    <row r="92" spans="1:34" ht="63.75">
      <c r="A92" s="100">
        <f t="shared" si="2"/>
        <v>1091</v>
      </c>
      <c r="B92" s="114" t="s">
        <v>462</v>
      </c>
      <c r="C92" s="114">
        <v>91</v>
      </c>
      <c r="D92" s="114" t="s">
        <v>463</v>
      </c>
      <c r="E92" s="114"/>
      <c r="F92" s="114"/>
      <c r="G92" s="114" t="s">
        <v>155</v>
      </c>
      <c r="H92" s="114">
        <v>2</v>
      </c>
      <c r="I92" s="114" t="s">
        <v>176</v>
      </c>
      <c r="J92" s="114" t="s">
        <v>177</v>
      </c>
      <c r="K92" s="114" t="s">
        <v>464</v>
      </c>
      <c r="L92" s="114" t="s">
        <v>159</v>
      </c>
      <c r="M92" s="114">
        <v>19</v>
      </c>
      <c r="N92" s="114" t="s">
        <v>416</v>
      </c>
      <c r="O92" s="114">
        <v>20</v>
      </c>
      <c r="P92" s="114" t="s">
        <v>467</v>
      </c>
      <c r="Q92" s="114"/>
      <c r="R92" s="114" t="s">
        <v>133</v>
      </c>
      <c r="S92" s="114" t="s">
        <v>468</v>
      </c>
      <c r="T92" s="114"/>
      <c r="U92" s="114"/>
      <c r="V92" s="114"/>
      <c r="W92" s="114"/>
      <c r="X92" s="114"/>
      <c r="Y92" s="114"/>
      <c r="Z92" s="114"/>
      <c r="AA92" s="114"/>
      <c r="AB92" s="114"/>
      <c r="AC92" s="114"/>
      <c r="AD92" s="114"/>
      <c r="AE92" s="114"/>
      <c r="AF92" s="114"/>
      <c r="AG92" s="114"/>
      <c r="AH92" s="114"/>
    </row>
    <row r="93" spans="1:34" s="108" customFormat="1" ht="38.25">
      <c r="A93" s="107">
        <f t="shared" si="2"/>
        <v>1092</v>
      </c>
      <c r="B93" s="116" t="s">
        <v>462</v>
      </c>
      <c r="C93" s="116">
        <v>92</v>
      </c>
      <c r="D93" s="116" t="s">
        <v>463</v>
      </c>
      <c r="E93" s="116"/>
      <c r="F93" s="116"/>
      <c r="G93" s="116" t="s">
        <v>155</v>
      </c>
      <c r="H93" s="116">
        <v>3</v>
      </c>
      <c r="I93" s="116" t="s">
        <v>176</v>
      </c>
      <c r="J93" s="116" t="s">
        <v>177</v>
      </c>
      <c r="K93" s="116" t="s">
        <v>464</v>
      </c>
      <c r="L93" s="116" t="s">
        <v>119</v>
      </c>
      <c r="M93" s="116">
        <v>32</v>
      </c>
      <c r="N93" s="116" t="s">
        <v>29</v>
      </c>
      <c r="O93" s="116">
        <v>33</v>
      </c>
      <c r="P93" s="116" t="s">
        <v>465</v>
      </c>
      <c r="Q93" s="116"/>
      <c r="R93" s="116" t="s">
        <v>134</v>
      </c>
      <c r="S93" s="116" t="s">
        <v>466</v>
      </c>
      <c r="T93" s="116"/>
      <c r="U93" s="149" t="s">
        <v>309</v>
      </c>
      <c r="V93" s="116"/>
      <c r="W93" s="116"/>
      <c r="X93" s="116"/>
      <c r="Y93" s="116"/>
      <c r="Z93" s="116"/>
      <c r="AA93" s="116"/>
      <c r="AB93" s="116"/>
      <c r="AC93" s="116"/>
      <c r="AD93" s="116"/>
      <c r="AE93" s="116"/>
      <c r="AF93" s="116"/>
      <c r="AG93" s="116"/>
      <c r="AH93" s="116"/>
    </row>
    <row r="94" spans="1:34" ht="63.75">
      <c r="A94" s="100">
        <f t="shared" si="2"/>
        <v>1093</v>
      </c>
      <c r="B94" s="114" t="s">
        <v>438</v>
      </c>
      <c r="C94" s="114">
        <v>93</v>
      </c>
      <c r="D94" s="114" t="s">
        <v>439</v>
      </c>
      <c r="E94" s="114"/>
      <c r="F94" s="114"/>
      <c r="G94" s="114" t="s">
        <v>155</v>
      </c>
      <c r="H94" s="114">
        <v>29</v>
      </c>
      <c r="I94" s="114" t="s">
        <v>213</v>
      </c>
      <c r="J94" s="114" t="s">
        <v>157</v>
      </c>
      <c r="K94" s="114" t="s">
        <v>440</v>
      </c>
      <c r="L94" s="114" t="s">
        <v>159</v>
      </c>
      <c r="M94" s="114">
        <v>2</v>
      </c>
      <c r="N94" s="114" t="s">
        <v>257</v>
      </c>
      <c r="O94" s="114">
        <v>51</v>
      </c>
      <c r="P94" s="114" t="s">
        <v>460</v>
      </c>
      <c r="Q94" s="114"/>
      <c r="R94" s="114" t="s">
        <v>134</v>
      </c>
      <c r="S94" s="114" t="s">
        <v>461</v>
      </c>
      <c r="T94" s="114"/>
      <c r="U94" s="114"/>
      <c r="V94" s="114"/>
      <c r="W94" s="114"/>
      <c r="X94" s="114"/>
      <c r="Y94" s="114"/>
      <c r="Z94" s="114"/>
      <c r="AA94" s="114"/>
      <c r="AB94" s="114"/>
      <c r="AC94" s="114"/>
      <c r="AD94" s="114"/>
      <c r="AE94" s="114"/>
      <c r="AF94" s="114"/>
      <c r="AG94" s="114"/>
      <c r="AH94" s="114"/>
    </row>
    <row r="95" spans="1:34" s="108" customFormat="1" ht="63.75">
      <c r="A95" s="107">
        <f t="shared" si="2"/>
        <v>1094</v>
      </c>
      <c r="B95" s="116" t="s">
        <v>438</v>
      </c>
      <c r="C95" s="116">
        <v>94</v>
      </c>
      <c r="D95" s="116" t="s">
        <v>439</v>
      </c>
      <c r="E95" s="116"/>
      <c r="F95" s="116"/>
      <c r="G95" s="116" t="s">
        <v>155</v>
      </c>
      <c r="H95" s="116">
        <v>30</v>
      </c>
      <c r="I95" s="116" t="s">
        <v>213</v>
      </c>
      <c r="J95" s="116" t="s">
        <v>157</v>
      </c>
      <c r="K95" s="116" t="s">
        <v>440</v>
      </c>
      <c r="L95" s="116" t="s">
        <v>159</v>
      </c>
      <c r="M95" s="116">
        <v>5</v>
      </c>
      <c r="N95" s="116" t="s">
        <v>4</v>
      </c>
      <c r="O95" s="116">
        <v>47</v>
      </c>
      <c r="P95" s="116" t="s">
        <v>458</v>
      </c>
      <c r="Q95" s="116"/>
      <c r="R95" s="116" t="s">
        <v>134</v>
      </c>
      <c r="S95" s="116" t="s">
        <v>459</v>
      </c>
      <c r="T95" s="116"/>
      <c r="U95" s="109" t="s">
        <v>647</v>
      </c>
      <c r="V95" s="116"/>
      <c r="W95" s="116"/>
      <c r="X95" s="116"/>
      <c r="Y95" s="116"/>
      <c r="Z95" s="116"/>
      <c r="AA95" s="116"/>
      <c r="AB95" s="116"/>
      <c r="AC95" s="116"/>
      <c r="AD95" s="116"/>
      <c r="AE95" s="116"/>
      <c r="AF95" s="116"/>
      <c r="AG95" s="116"/>
      <c r="AH95" s="116"/>
    </row>
    <row r="96" spans="1:34" s="108" customFormat="1" ht="38.25">
      <c r="A96" s="107">
        <f t="shared" si="2"/>
        <v>1095</v>
      </c>
      <c r="B96" s="116" t="s">
        <v>438</v>
      </c>
      <c r="C96" s="116">
        <v>95</v>
      </c>
      <c r="D96" s="116" t="s">
        <v>439</v>
      </c>
      <c r="E96" s="116"/>
      <c r="F96" s="116"/>
      <c r="G96" s="116" t="s">
        <v>155</v>
      </c>
      <c r="H96" s="116">
        <v>31</v>
      </c>
      <c r="I96" s="116" t="s">
        <v>213</v>
      </c>
      <c r="J96" s="116" t="s">
        <v>157</v>
      </c>
      <c r="K96" s="116" t="s">
        <v>440</v>
      </c>
      <c r="L96" s="116" t="s">
        <v>119</v>
      </c>
      <c r="M96" s="116">
        <v>6</v>
      </c>
      <c r="N96" s="116" t="s">
        <v>451</v>
      </c>
      <c r="O96" s="116">
        <v>20</v>
      </c>
      <c r="P96" s="116" t="s">
        <v>456</v>
      </c>
      <c r="Q96" s="116"/>
      <c r="R96" s="116" t="s">
        <v>134</v>
      </c>
      <c r="S96" s="116" t="s">
        <v>457</v>
      </c>
      <c r="T96" s="116"/>
      <c r="U96" s="149" t="s">
        <v>609</v>
      </c>
      <c r="V96" s="116"/>
      <c r="W96" s="116"/>
      <c r="X96" s="116"/>
      <c r="Y96" s="116"/>
      <c r="Z96" s="116"/>
      <c r="AA96" s="116"/>
      <c r="AB96" s="116"/>
      <c r="AC96" s="116"/>
      <c r="AD96" s="116"/>
      <c r="AE96" s="116"/>
      <c r="AF96" s="116"/>
      <c r="AG96" s="116"/>
      <c r="AH96" s="116"/>
    </row>
    <row r="97" spans="1:34" s="108" customFormat="1" ht="51">
      <c r="A97" s="107">
        <f t="shared" si="2"/>
        <v>1096</v>
      </c>
      <c r="B97" s="116" t="s">
        <v>438</v>
      </c>
      <c r="C97" s="116">
        <v>96</v>
      </c>
      <c r="D97" s="116" t="s">
        <v>439</v>
      </c>
      <c r="E97" s="116"/>
      <c r="F97" s="116"/>
      <c r="G97" s="116" t="s">
        <v>155</v>
      </c>
      <c r="H97" s="116">
        <v>32</v>
      </c>
      <c r="I97" s="116" t="s">
        <v>213</v>
      </c>
      <c r="J97" s="116" t="s">
        <v>157</v>
      </c>
      <c r="K97" s="116" t="s">
        <v>440</v>
      </c>
      <c r="L97" s="116" t="s">
        <v>119</v>
      </c>
      <c r="M97" s="116">
        <v>6</v>
      </c>
      <c r="N97" s="116" t="s">
        <v>451</v>
      </c>
      <c r="O97" s="116">
        <v>21</v>
      </c>
      <c r="P97" s="116" t="s">
        <v>454</v>
      </c>
      <c r="Q97" s="116"/>
      <c r="R97" s="116" t="s">
        <v>134</v>
      </c>
      <c r="S97" s="116" t="s">
        <v>455</v>
      </c>
      <c r="T97" s="116"/>
      <c r="U97" s="149"/>
      <c r="V97" s="116"/>
      <c r="W97" s="116"/>
      <c r="X97" s="116"/>
      <c r="Y97" s="116"/>
      <c r="Z97" s="116"/>
      <c r="AA97" s="116"/>
      <c r="AB97" s="116"/>
      <c r="AC97" s="116"/>
      <c r="AD97" s="116"/>
      <c r="AE97" s="116"/>
      <c r="AF97" s="116"/>
      <c r="AG97" s="116"/>
      <c r="AH97" s="116"/>
    </row>
    <row r="98" spans="1:34" s="108" customFormat="1" ht="38.25">
      <c r="A98" s="107">
        <f aca="true" t="shared" si="3" ref="A98:A129">SUM(1000+C98)</f>
        <v>1097</v>
      </c>
      <c r="B98" s="116" t="s">
        <v>438</v>
      </c>
      <c r="C98" s="116">
        <v>97</v>
      </c>
      <c r="D98" s="116" t="s">
        <v>439</v>
      </c>
      <c r="E98" s="116"/>
      <c r="F98" s="116"/>
      <c r="G98" s="116" t="s">
        <v>155</v>
      </c>
      <c r="H98" s="116">
        <v>33</v>
      </c>
      <c r="I98" s="116" t="s">
        <v>213</v>
      </c>
      <c r="J98" s="116" t="s">
        <v>157</v>
      </c>
      <c r="K98" s="116" t="s">
        <v>440</v>
      </c>
      <c r="L98" s="116" t="s">
        <v>119</v>
      </c>
      <c r="M98" s="116">
        <v>6</v>
      </c>
      <c r="N98" s="116" t="s">
        <v>451</v>
      </c>
      <c r="O98" s="116">
        <v>32</v>
      </c>
      <c r="P98" s="116" t="s">
        <v>452</v>
      </c>
      <c r="Q98" s="116"/>
      <c r="R98" s="116" t="s">
        <v>134</v>
      </c>
      <c r="S98" s="116" t="s">
        <v>453</v>
      </c>
      <c r="T98" s="116"/>
      <c r="U98" s="149" t="s">
        <v>610</v>
      </c>
      <c r="V98" s="116"/>
      <c r="W98" s="116"/>
      <c r="X98" s="116"/>
      <c r="Y98" s="116"/>
      <c r="Z98" s="116"/>
      <c r="AA98" s="116"/>
      <c r="AB98" s="116"/>
      <c r="AC98" s="116"/>
      <c r="AD98" s="116"/>
      <c r="AE98" s="116"/>
      <c r="AF98" s="116"/>
      <c r="AG98" s="116"/>
      <c r="AH98" s="116"/>
    </row>
    <row r="99" spans="1:34" s="108" customFormat="1" ht="25.5">
      <c r="A99" s="107">
        <f t="shared" si="3"/>
        <v>1098</v>
      </c>
      <c r="B99" s="116" t="s">
        <v>438</v>
      </c>
      <c r="C99" s="116">
        <v>98</v>
      </c>
      <c r="D99" s="116" t="s">
        <v>439</v>
      </c>
      <c r="E99" s="116"/>
      <c r="F99" s="116"/>
      <c r="G99" s="116" t="s">
        <v>155</v>
      </c>
      <c r="H99" s="116">
        <v>34</v>
      </c>
      <c r="I99" s="116" t="s">
        <v>213</v>
      </c>
      <c r="J99" s="116" t="s">
        <v>157</v>
      </c>
      <c r="K99" s="116" t="s">
        <v>440</v>
      </c>
      <c r="L99" s="116" t="s">
        <v>119</v>
      </c>
      <c r="M99" s="116">
        <v>7</v>
      </c>
      <c r="N99" s="116" t="s">
        <v>288</v>
      </c>
      <c r="O99" s="116">
        <v>4</v>
      </c>
      <c r="P99" s="116" t="s">
        <v>449</v>
      </c>
      <c r="Q99" s="116"/>
      <c r="R99" s="116" t="s">
        <v>134</v>
      </c>
      <c r="S99" s="116" t="s">
        <v>450</v>
      </c>
      <c r="T99" s="116"/>
      <c r="U99" s="149" t="s">
        <v>612</v>
      </c>
      <c r="V99" s="116"/>
      <c r="W99" s="116"/>
      <c r="X99" s="116"/>
      <c r="Y99" s="116"/>
      <c r="Z99" s="116"/>
      <c r="AA99" s="116"/>
      <c r="AB99" s="116"/>
      <c r="AC99" s="116"/>
      <c r="AD99" s="116"/>
      <c r="AE99" s="116"/>
      <c r="AF99" s="116"/>
      <c r="AG99" s="116"/>
      <c r="AH99" s="116"/>
    </row>
    <row r="100" spans="1:34" s="108" customFormat="1" ht="51">
      <c r="A100" s="107">
        <f t="shared" si="3"/>
        <v>1099</v>
      </c>
      <c r="B100" s="116" t="s">
        <v>438</v>
      </c>
      <c r="C100" s="116">
        <v>99</v>
      </c>
      <c r="D100" s="116" t="s">
        <v>439</v>
      </c>
      <c r="E100" s="116"/>
      <c r="F100" s="116"/>
      <c r="G100" s="116" t="s">
        <v>155</v>
      </c>
      <c r="H100" s="116">
        <v>35</v>
      </c>
      <c r="I100" s="116" t="s">
        <v>213</v>
      </c>
      <c r="J100" s="116" t="s">
        <v>157</v>
      </c>
      <c r="K100" s="116" t="s">
        <v>440</v>
      </c>
      <c r="L100" s="116" t="s">
        <v>119</v>
      </c>
      <c r="M100" s="116">
        <v>7</v>
      </c>
      <c r="N100" s="116" t="s">
        <v>187</v>
      </c>
      <c r="O100" s="116">
        <v>30</v>
      </c>
      <c r="P100" s="116" t="s">
        <v>447</v>
      </c>
      <c r="Q100" s="116"/>
      <c r="R100" s="116" t="s">
        <v>134</v>
      </c>
      <c r="S100" s="116" t="s">
        <v>448</v>
      </c>
      <c r="T100" s="116"/>
      <c r="U100" s="149" t="s">
        <v>614</v>
      </c>
      <c r="V100" s="116"/>
      <c r="W100" s="116"/>
      <c r="X100" s="116"/>
      <c r="Y100" s="116"/>
      <c r="Z100" s="116"/>
      <c r="AA100" s="116"/>
      <c r="AB100" s="116"/>
      <c r="AC100" s="116"/>
      <c r="AD100" s="116"/>
      <c r="AE100" s="116"/>
      <c r="AF100" s="116"/>
      <c r="AG100" s="116"/>
      <c r="AH100" s="116"/>
    </row>
    <row r="101" spans="1:34" s="108" customFormat="1" ht="76.5">
      <c r="A101" s="107">
        <f t="shared" si="3"/>
        <v>1100</v>
      </c>
      <c r="B101" s="116" t="s">
        <v>438</v>
      </c>
      <c r="C101" s="116">
        <v>100</v>
      </c>
      <c r="D101" s="116" t="s">
        <v>439</v>
      </c>
      <c r="E101" s="116"/>
      <c r="F101" s="116"/>
      <c r="G101" s="116" t="s">
        <v>155</v>
      </c>
      <c r="H101" s="116">
        <v>36</v>
      </c>
      <c r="I101" s="116" t="s">
        <v>213</v>
      </c>
      <c r="J101" s="116" t="s">
        <v>157</v>
      </c>
      <c r="K101" s="116" t="s">
        <v>440</v>
      </c>
      <c r="L101" s="116" t="s">
        <v>159</v>
      </c>
      <c r="M101" s="116">
        <v>7</v>
      </c>
      <c r="N101" s="116" t="s">
        <v>187</v>
      </c>
      <c r="O101" s="116">
        <v>42</v>
      </c>
      <c r="P101" s="116" t="s">
        <v>445</v>
      </c>
      <c r="Q101" s="116"/>
      <c r="R101" s="116" t="s">
        <v>134</v>
      </c>
      <c r="S101" s="116" t="s">
        <v>446</v>
      </c>
      <c r="T101" s="116"/>
      <c r="U101" s="109" t="s">
        <v>648</v>
      </c>
      <c r="V101" s="116"/>
      <c r="W101" s="116"/>
      <c r="X101" s="116"/>
      <c r="Y101" s="116"/>
      <c r="Z101" s="116"/>
      <c r="AA101" s="116"/>
      <c r="AB101" s="116"/>
      <c r="AC101" s="116"/>
      <c r="AD101" s="116"/>
      <c r="AE101" s="116"/>
      <c r="AF101" s="116"/>
      <c r="AG101" s="116"/>
      <c r="AH101" s="116"/>
    </row>
    <row r="102" spans="1:34" s="108" customFormat="1" ht="51">
      <c r="A102" s="107">
        <f t="shared" si="3"/>
        <v>1101</v>
      </c>
      <c r="B102" s="116" t="s">
        <v>438</v>
      </c>
      <c r="C102" s="116">
        <v>101</v>
      </c>
      <c r="D102" s="116" t="s">
        <v>439</v>
      </c>
      <c r="E102" s="116"/>
      <c r="F102" s="116"/>
      <c r="G102" s="116" t="s">
        <v>155</v>
      </c>
      <c r="H102" s="116">
        <v>37</v>
      </c>
      <c r="I102" s="116" t="s">
        <v>213</v>
      </c>
      <c r="J102" s="116" t="s">
        <v>157</v>
      </c>
      <c r="K102" s="116" t="s">
        <v>440</v>
      </c>
      <c r="L102" s="116" t="s">
        <v>119</v>
      </c>
      <c r="M102" s="116">
        <v>8</v>
      </c>
      <c r="N102" s="116" t="s">
        <v>335</v>
      </c>
      <c r="O102" s="116">
        <v>36</v>
      </c>
      <c r="P102" s="116" t="s">
        <v>443</v>
      </c>
      <c r="Q102" s="116"/>
      <c r="R102" s="116" t="s">
        <v>134</v>
      </c>
      <c r="S102" s="116" t="s">
        <v>444</v>
      </c>
      <c r="T102" s="116"/>
      <c r="U102" s="149" t="s">
        <v>616</v>
      </c>
      <c r="V102" s="116"/>
      <c r="W102" s="116"/>
      <c r="X102" s="116"/>
      <c r="Y102" s="116"/>
      <c r="Z102" s="116"/>
      <c r="AA102" s="116"/>
      <c r="AB102" s="116"/>
      <c r="AC102" s="116"/>
      <c r="AD102" s="116"/>
      <c r="AE102" s="116"/>
      <c r="AF102" s="116"/>
      <c r="AG102" s="116"/>
      <c r="AH102" s="116"/>
    </row>
    <row r="103" spans="1:34" s="108" customFormat="1" ht="51">
      <c r="A103" s="107">
        <f t="shared" si="3"/>
        <v>1102</v>
      </c>
      <c r="B103" s="116" t="s">
        <v>438</v>
      </c>
      <c r="C103" s="116">
        <v>102</v>
      </c>
      <c r="D103" s="116" t="s">
        <v>439</v>
      </c>
      <c r="E103" s="116"/>
      <c r="F103" s="116"/>
      <c r="G103" s="116" t="s">
        <v>155</v>
      </c>
      <c r="H103" s="116">
        <v>38</v>
      </c>
      <c r="I103" s="116" t="s">
        <v>213</v>
      </c>
      <c r="J103" s="116" t="s">
        <v>157</v>
      </c>
      <c r="K103" s="116" t="s">
        <v>440</v>
      </c>
      <c r="L103" s="116" t="s">
        <v>119</v>
      </c>
      <c r="M103" s="116">
        <v>8</v>
      </c>
      <c r="N103" s="116" t="s">
        <v>335</v>
      </c>
      <c r="O103" s="116">
        <v>37</v>
      </c>
      <c r="P103" s="116" t="s">
        <v>441</v>
      </c>
      <c r="Q103" s="116"/>
      <c r="R103" s="116" t="s">
        <v>134</v>
      </c>
      <c r="S103" s="116" t="s">
        <v>442</v>
      </c>
      <c r="T103" s="116"/>
      <c r="U103" s="149" t="s">
        <v>617</v>
      </c>
      <c r="V103" s="116"/>
      <c r="W103" s="116"/>
      <c r="X103" s="116"/>
      <c r="Y103" s="116"/>
      <c r="Z103" s="116"/>
      <c r="AA103" s="116"/>
      <c r="AB103" s="116"/>
      <c r="AC103" s="116"/>
      <c r="AD103" s="116"/>
      <c r="AE103" s="116"/>
      <c r="AF103" s="116"/>
      <c r="AG103" s="116"/>
      <c r="AH103" s="116"/>
    </row>
    <row r="104" spans="1:34" s="108" customFormat="1" ht="38.25">
      <c r="A104" s="107">
        <f t="shared" si="3"/>
        <v>1103</v>
      </c>
      <c r="B104" s="116" t="s">
        <v>392</v>
      </c>
      <c r="C104" s="116">
        <v>103</v>
      </c>
      <c r="D104" s="116" t="s">
        <v>393</v>
      </c>
      <c r="E104" s="116"/>
      <c r="F104" s="116"/>
      <c r="G104" s="116" t="s">
        <v>155</v>
      </c>
      <c r="H104" s="116">
        <v>1</v>
      </c>
      <c r="I104" s="116" t="s">
        <v>176</v>
      </c>
      <c r="J104" s="116" t="s">
        <v>157</v>
      </c>
      <c r="K104" s="116" t="s">
        <v>394</v>
      </c>
      <c r="L104" s="116" t="s">
        <v>119</v>
      </c>
      <c r="M104" s="116">
        <v>3</v>
      </c>
      <c r="N104" s="116" t="s">
        <v>257</v>
      </c>
      <c r="O104" s="116">
        <v>18</v>
      </c>
      <c r="P104" s="116" t="s">
        <v>436</v>
      </c>
      <c r="Q104" s="116"/>
      <c r="R104" s="116" t="s">
        <v>134</v>
      </c>
      <c r="S104" s="116" t="s">
        <v>437</v>
      </c>
      <c r="T104" s="116"/>
      <c r="U104" s="149" t="s">
        <v>601</v>
      </c>
      <c r="V104" s="116"/>
      <c r="W104" s="116"/>
      <c r="X104" s="116"/>
      <c r="Y104" s="116"/>
      <c r="Z104" s="116"/>
      <c r="AA104" s="116"/>
      <c r="AB104" s="116"/>
      <c r="AC104" s="116"/>
      <c r="AD104" s="116"/>
      <c r="AE104" s="116"/>
      <c r="AF104" s="116"/>
      <c r="AG104" s="116"/>
      <c r="AH104" s="116"/>
    </row>
    <row r="105" spans="1:34" s="108" customFormat="1" ht="63.75">
      <c r="A105" s="107">
        <f t="shared" si="3"/>
        <v>1104</v>
      </c>
      <c r="B105" s="116" t="s">
        <v>392</v>
      </c>
      <c r="C105" s="116">
        <v>104</v>
      </c>
      <c r="D105" s="116" t="s">
        <v>393</v>
      </c>
      <c r="E105" s="116"/>
      <c r="F105" s="116"/>
      <c r="G105" s="116" t="s">
        <v>155</v>
      </c>
      <c r="H105" s="116">
        <v>2</v>
      </c>
      <c r="I105" s="116" t="s">
        <v>176</v>
      </c>
      <c r="J105" s="116" t="s">
        <v>157</v>
      </c>
      <c r="K105" s="116" t="s">
        <v>394</v>
      </c>
      <c r="L105" s="116" t="s">
        <v>119</v>
      </c>
      <c r="M105" s="116">
        <v>3</v>
      </c>
      <c r="N105" s="116" t="s">
        <v>257</v>
      </c>
      <c r="O105" s="116">
        <v>21</v>
      </c>
      <c r="P105" s="116" t="s">
        <v>434</v>
      </c>
      <c r="Q105" s="116"/>
      <c r="R105" s="116" t="s">
        <v>134</v>
      </c>
      <c r="S105" s="148" t="s">
        <v>435</v>
      </c>
      <c r="T105" s="116"/>
      <c r="U105" s="149" t="s">
        <v>603</v>
      </c>
      <c r="V105" s="116"/>
      <c r="W105" s="116"/>
      <c r="X105" s="116"/>
      <c r="Y105" s="116"/>
      <c r="Z105" s="116"/>
      <c r="AA105" s="116"/>
      <c r="AB105" s="116"/>
      <c r="AC105" s="116"/>
      <c r="AD105" s="116"/>
      <c r="AE105" s="116"/>
      <c r="AF105" s="116"/>
      <c r="AG105" s="116"/>
      <c r="AH105" s="116"/>
    </row>
    <row r="106" spans="1:34" s="108" customFormat="1" ht="51">
      <c r="A106" s="107">
        <f t="shared" si="3"/>
        <v>1105</v>
      </c>
      <c r="B106" s="116" t="s">
        <v>392</v>
      </c>
      <c r="C106" s="116">
        <v>105</v>
      </c>
      <c r="D106" s="116" t="s">
        <v>393</v>
      </c>
      <c r="E106" s="116"/>
      <c r="F106" s="116"/>
      <c r="G106" s="116" t="s">
        <v>155</v>
      </c>
      <c r="H106" s="116">
        <v>3</v>
      </c>
      <c r="I106" s="116" t="s">
        <v>176</v>
      </c>
      <c r="J106" s="116" t="s">
        <v>157</v>
      </c>
      <c r="K106" s="116" t="s">
        <v>394</v>
      </c>
      <c r="L106" s="116" t="s">
        <v>119</v>
      </c>
      <c r="M106" s="116">
        <v>3</v>
      </c>
      <c r="N106" s="116" t="s">
        <v>431</v>
      </c>
      <c r="O106" s="116">
        <v>54</v>
      </c>
      <c r="P106" s="116" t="s">
        <v>432</v>
      </c>
      <c r="Q106" s="116"/>
      <c r="R106" s="116" t="s">
        <v>134</v>
      </c>
      <c r="S106" s="116" t="s">
        <v>433</v>
      </c>
      <c r="T106" s="116"/>
      <c r="U106" s="149" t="s">
        <v>605</v>
      </c>
      <c r="V106" s="116"/>
      <c r="W106" s="116"/>
      <c r="X106" s="116"/>
      <c r="Y106" s="116"/>
      <c r="Z106" s="116"/>
      <c r="AA106" s="116"/>
      <c r="AB106" s="116"/>
      <c r="AC106" s="116"/>
      <c r="AD106" s="116"/>
      <c r="AE106" s="116"/>
      <c r="AF106" s="116"/>
      <c r="AG106" s="116"/>
      <c r="AH106" s="116"/>
    </row>
    <row r="107" spans="1:34" s="108" customFormat="1" ht="114.75">
      <c r="A107" s="107">
        <f t="shared" si="3"/>
        <v>1106</v>
      </c>
      <c r="B107" s="116" t="s">
        <v>392</v>
      </c>
      <c r="C107" s="116">
        <v>106</v>
      </c>
      <c r="D107" s="116" t="s">
        <v>393</v>
      </c>
      <c r="E107" s="116"/>
      <c r="F107" s="116"/>
      <c r="G107" s="116" t="s">
        <v>155</v>
      </c>
      <c r="H107" s="116">
        <v>4</v>
      </c>
      <c r="I107" s="116" t="s">
        <v>176</v>
      </c>
      <c r="J107" s="116" t="s">
        <v>157</v>
      </c>
      <c r="K107" s="116" t="s">
        <v>394</v>
      </c>
      <c r="L107" s="116" t="s">
        <v>119</v>
      </c>
      <c r="M107" s="116"/>
      <c r="N107" s="116" t="s">
        <v>288</v>
      </c>
      <c r="O107" s="116"/>
      <c r="P107" s="116" t="s">
        <v>429</v>
      </c>
      <c r="Q107" s="116"/>
      <c r="R107" s="116" t="s">
        <v>134</v>
      </c>
      <c r="S107" s="116" t="s">
        <v>430</v>
      </c>
      <c r="T107" s="116"/>
      <c r="U107" s="149" t="s">
        <v>613</v>
      </c>
      <c r="V107" s="116"/>
      <c r="W107" s="116"/>
      <c r="X107" s="116"/>
      <c r="Y107" s="116"/>
      <c r="Z107" s="116"/>
      <c r="AA107" s="116"/>
      <c r="AB107" s="116"/>
      <c r="AC107" s="116"/>
      <c r="AD107" s="116"/>
      <c r="AE107" s="116"/>
      <c r="AF107" s="116"/>
      <c r="AG107" s="116"/>
      <c r="AH107" s="116"/>
    </row>
    <row r="108" spans="1:34" s="108" customFormat="1" ht="38.25">
      <c r="A108" s="107">
        <f t="shared" si="3"/>
        <v>1107</v>
      </c>
      <c r="B108" s="116" t="s">
        <v>392</v>
      </c>
      <c r="C108" s="116">
        <v>107</v>
      </c>
      <c r="D108" s="116" t="s">
        <v>393</v>
      </c>
      <c r="E108" s="116"/>
      <c r="F108" s="116"/>
      <c r="G108" s="116" t="s">
        <v>155</v>
      </c>
      <c r="H108" s="116">
        <v>5</v>
      </c>
      <c r="I108" s="116" t="s">
        <v>176</v>
      </c>
      <c r="J108" s="116" t="s">
        <v>157</v>
      </c>
      <c r="K108" s="116" t="s">
        <v>394</v>
      </c>
      <c r="L108" s="116" t="s">
        <v>119</v>
      </c>
      <c r="M108" s="116">
        <v>9</v>
      </c>
      <c r="N108" s="116" t="s">
        <v>424</v>
      </c>
      <c r="O108" s="116">
        <v>7</v>
      </c>
      <c r="P108" s="116" t="s">
        <v>427</v>
      </c>
      <c r="Q108" s="116"/>
      <c r="R108" s="116" t="s">
        <v>134</v>
      </c>
      <c r="S108" s="116" t="s">
        <v>428</v>
      </c>
      <c r="T108" s="116"/>
      <c r="U108" s="149" t="s">
        <v>618</v>
      </c>
      <c r="V108" s="116"/>
      <c r="W108" s="116"/>
      <c r="X108" s="116"/>
      <c r="Y108" s="116"/>
      <c r="Z108" s="116"/>
      <c r="AA108" s="116"/>
      <c r="AB108" s="116"/>
      <c r="AC108" s="116"/>
      <c r="AD108" s="116"/>
      <c r="AE108" s="116"/>
      <c r="AF108" s="116"/>
      <c r="AG108" s="116"/>
      <c r="AH108" s="116"/>
    </row>
    <row r="109" spans="1:34" s="108" customFormat="1" ht="114.75">
      <c r="A109" s="107">
        <f t="shared" si="3"/>
        <v>1108</v>
      </c>
      <c r="B109" s="116" t="s">
        <v>392</v>
      </c>
      <c r="C109" s="116">
        <v>108</v>
      </c>
      <c r="D109" s="116" t="s">
        <v>393</v>
      </c>
      <c r="E109" s="116"/>
      <c r="F109" s="116"/>
      <c r="G109" s="116" t="s">
        <v>155</v>
      </c>
      <c r="H109" s="116">
        <v>6</v>
      </c>
      <c r="I109" s="116" t="s">
        <v>176</v>
      </c>
      <c r="J109" s="116" t="s">
        <v>157</v>
      </c>
      <c r="K109" s="116" t="s">
        <v>394</v>
      </c>
      <c r="L109" s="116" t="s">
        <v>119</v>
      </c>
      <c r="M109" s="116">
        <v>9</v>
      </c>
      <c r="N109" s="116" t="s">
        <v>424</v>
      </c>
      <c r="O109" s="116">
        <v>17</v>
      </c>
      <c r="P109" s="116" t="s">
        <v>425</v>
      </c>
      <c r="Q109" s="116"/>
      <c r="R109" s="116" t="s">
        <v>134</v>
      </c>
      <c r="S109" s="116" t="s">
        <v>426</v>
      </c>
      <c r="T109" s="116"/>
      <c r="U109" s="149" t="s">
        <v>619</v>
      </c>
      <c r="V109" s="116"/>
      <c r="W109" s="116"/>
      <c r="X109" s="116"/>
      <c r="Y109" s="116"/>
      <c r="Z109" s="116"/>
      <c r="AA109" s="116"/>
      <c r="AB109" s="116"/>
      <c r="AC109" s="116"/>
      <c r="AD109" s="116"/>
      <c r="AE109" s="116"/>
      <c r="AF109" s="116"/>
      <c r="AG109" s="116"/>
      <c r="AH109" s="116"/>
    </row>
    <row r="110" spans="1:34" s="108" customFormat="1" ht="51">
      <c r="A110" s="107">
        <f t="shared" si="3"/>
        <v>1109</v>
      </c>
      <c r="B110" s="116" t="s">
        <v>392</v>
      </c>
      <c r="C110" s="116">
        <v>109</v>
      </c>
      <c r="D110" s="116" t="s">
        <v>393</v>
      </c>
      <c r="E110" s="116"/>
      <c r="F110" s="116"/>
      <c r="G110" s="116" t="s">
        <v>155</v>
      </c>
      <c r="H110" s="116">
        <v>7</v>
      </c>
      <c r="I110" s="116" t="s">
        <v>176</v>
      </c>
      <c r="J110" s="116" t="s">
        <v>157</v>
      </c>
      <c r="K110" s="116" t="s">
        <v>394</v>
      </c>
      <c r="L110" s="116" t="s">
        <v>119</v>
      </c>
      <c r="M110" s="116">
        <v>20</v>
      </c>
      <c r="N110" s="116" t="s">
        <v>421</v>
      </c>
      <c r="O110" s="116">
        <v>35</v>
      </c>
      <c r="P110" s="116" t="s">
        <v>422</v>
      </c>
      <c r="Q110" s="116"/>
      <c r="R110" s="116" t="s">
        <v>134</v>
      </c>
      <c r="S110" s="116" t="s">
        <v>423</v>
      </c>
      <c r="T110" s="116"/>
      <c r="U110" s="149" t="s">
        <v>626</v>
      </c>
      <c r="V110" s="116"/>
      <c r="W110" s="116"/>
      <c r="X110" s="116"/>
      <c r="Y110" s="116"/>
      <c r="Z110" s="116"/>
      <c r="AA110" s="116"/>
      <c r="AB110" s="116"/>
      <c r="AC110" s="116"/>
      <c r="AD110" s="116"/>
      <c r="AE110" s="116"/>
      <c r="AF110" s="116"/>
      <c r="AG110" s="116"/>
      <c r="AH110" s="116"/>
    </row>
    <row r="111" spans="1:34" ht="38.25">
      <c r="A111" s="100">
        <f t="shared" si="3"/>
        <v>1110</v>
      </c>
      <c r="B111" s="114" t="s">
        <v>392</v>
      </c>
      <c r="C111" s="114">
        <v>110</v>
      </c>
      <c r="D111" s="114" t="s">
        <v>393</v>
      </c>
      <c r="E111" s="114"/>
      <c r="F111" s="114"/>
      <c r="G111" s="114" t="s">
        <v>155</v>
      </c>
      <c r="H111" s="114">
        <v>8</v>
      </c>
      <c r="I111" s="114" t="s">
        <v>176</v>
      </c>
      <c r="J111" s="114" t="s">
        <v>157</v>
      </c>
      <c r="K111" s="114" t="s">
        <v>394</v>
      </c>
      <c r="L111" s="114" t="s">
        <v>159</v>
      </c>
      <c r="M111" s="114">
        <v>3</v>
      </c>
      <c r="N111" s="114" t="s">
        <v>257</v>
      </c>
      <c r="O111" s="114">
        <v>1</v>
      </c>
      <c r="P111" s="114" t="s">
        <v>419</v>
      </c>
      <c r="Q111" s="114"/>
      <c r="R111" s="114" t="s">
        <v>134</v>
      </c>
      <c r="S111" s="114" t="s">
        <v>420</v>
      </c>
      <c r="T111" s="114"/>
      <c r="U111" s="114"/>
      <c r="V111" s="114"/>
      <c r="W111" s="114"/>
      <c r="X111" s="114"/>
      <c r="Y111" s="114"/>
      <c r="Z111" s="114"/>
      <c r="AA111" s="114"/>
      <c r="AB111" s="114"/>
      <c r="AC111" s="114"/>
      <c r="AD111" s="114"/>
      <c r="AE111" s="114"/>
      <c r="AF111" s="114"/>
      <c r="AG111" s="114"/>
      <c r="AH111" s="114"/>
    </row>
    <row r="112" spans="1:34" ht="38.25">
      <c r="A112" s="100">
        <f t="shared" si="3"/>
        <v>1111</v>
      </c>
      <c r="B112" s="114" t="s">
        <v>392</v>
      </c>
      <c r="C112" s="114">
        <v>111</v>
      </c>
      <c r="D112" s="114" t="s">
        <v>393</v>
      </c>
      <c r="E112" s="114"/>
      <c r="F112" s="114"/>
      <c r="G112" s="114" t="s">
        <v>155</v>
      </c>
      <c r="H112" s="114">
        <v>9</v>
      </c>
      <c r="I112" s="114" t="s">
        <v>176</v>
      </c>
      <c r="J112" s="114" t="s">
        <v>157</v>
      </c>
      <c r="K112" s="114" t="s">
        <v>394</v>
      </c>
      <c r="L112" s="114" t="s">
        <v>159</v>
      </c>
      <c r="M112" s="114">
        <v>19</v>
      </c>
      <c r="N112" s="114" t="s">
        <v>416</v>
      </c>
      <c r="O112" s="114">
        <v>26</v>
      </c>
      <c r="P112" s="114" t="s">
        <v>417</v>
      </c>
      <c r="Q112" s="114"/>
      <c r="R112" s="114" t="s">
        <v>134</v>
      </c>
      <c r="S112" s="114" t="s">
        <v>418</v>
      </c>
      <c r="T112" s="114"/>
      <c r="U112" s="114"/>
      <c r="V112" s="114"/>
      <c r="W112" s="114"/>
      <c r="X112" s="114"/>
      <c r="Y112" s="114"/>
      <c r="Z112" s="114"/>
      <c r="AA112" s="114"/>
      <c r="AB112" s="114"/>
      <c r="AC112" s="114"/>
      <c r="AD112" s="114"/>
      <c r="AE112" s="114"/>
      <c r="AF112" s="114"/>
      <c r="AG112" s="114"/>
      <c r="AH112" s="114"/>
    </row>
    <row r="113" spans="1:34" ht="25.5">
      <c r="A113" s="100">
        <f t="shared" si="3"/>
        <v>1112</v>
      </c>
      <c r="B113" s="114" t="s">
        <v>392</v>
      </c>
      <c r="C113" s="114">
        <v>112</v>
      </c>
      <c r="D113" s="114" t="s">
        <v>393</v>
      </c>
      <c r="E113" s="114"/>
      <c r="F113" s="114"/>
      <c r="G113" s="114" t="s">
        <v>155</v>
      </c>
      <c r="H113" s="114">
        <v>10</v>
      </c>
      <c r="I113" s="114" t="s">
        <v>176</v>
      </c>
      <c r="J113" s="114" t="s">
        <v>157</v>
      </c>
      <c r="K113" s="114" t="s">
        <v>394</v>
      </c>
      <c r="L113" s="114" t="s">
        <v>159</v>
      </c>
      <c r="M113" s="114">
        <v>32</v>
      </c>
      <c r="N113" s="114" t="s">
        <v>410</v>
      </c>
      <c r="O113" s="114">
        <v>18</v>
      </c>
      <c r="P113" s="114" t="s">
        <v>411</v>
      </c>
      <c r="Q113" s="114"/>
      <c r="R113" s="114" t="s">
        <v>134</v>
      </c>
      <c r="S113" s="114" t="s">
        <v>415</v>
      </c>
      <c r="T113" s="114"/>
      <c r="U113" s="114"/>
      <c r="V113" s="114"/>
      <c r="W113" s="114"/>
      <c r="X113" s="114"/>
      <c r="Y113" s="114"/>
      <c r="Z113" s="114"/>
      <c r="AA113" s="114"/>
      <c r="AB113" s="114"/>
      <c r="AC113" s="114"/>
      <c r="AD113" s="114"/>
      <c r="AE113" s="114"/>
      <c r="AF113" s="114"/>
      <c r="AG113" s="114"/>
      <c r="AH113" s="114"/>
    </row>
    <row r="114" spans="1:34" ht="63.75">
      <c r="A114" s="100">
        <f t="shared" si="3"/>
        <v>1113</v>
      </c>
      <c r="B114" s="114" t="s">
        <v>392</v>
      </c>
      <c r="C114" s="114">
        <v>113</v>
      </c>
      <c r="D114" s="114" t="s">
        <v>393</v>
      </c>
      <c r="E114" s="114"/>
      <c r="F114" s="114"/>
      <c r="G114" s="114" t="s">
        <v>155</v>
      </c>
      <c r="H114" s="114">
        <v>11</v>
      </c>
      <c r="I114" s="114" t="s">
        <v>176</v>
      </c>
      <c r="J114" s="114" t="s">
        <v>157</v>
      </c>
      <c r="K114" s="114" t="s">
        <v>394</v>
      </c>
      <c r="L114" s="114" t="s">
        <v>159</v>
      </c>
      <c r="M114" s="114">
        <v>32</v>
      </c>
      <c r="N114" s="114" t="s">
        <v>410</v>
      </c>
      <c r="O114" s="114">
        <v>20</v>
      </c>
      <c r="P114" s="114" t="s">
        <v>413</v>
      </c>
      <c r="Q114" s="114"/>
      <c r="R114" s="114" t="s">
        <v>134</v>
      </c>
      <c r="S114" s="114" t="s">
        <v>414</v>
      </c>
      <c r="T114" s="114"/>
      <c r="U114" s="114"/>
      <c r="V114" s="114"/>
      <c r="W114" s="114"/>
      <c r="X114" s="114"/>
      <c r="Y114" s="114"/>
      <c r="Z114" s="114"/>
      <c r="AA114" s="114"/>
      <c r="AB114" s="114"/>
      <c r="AC114" s="114"/>
      <c r="AD114" s="114"/>
      <c r="AE114" s="114"/>
      <c r="AF114" s="114"/>
      <c r="AG114" s="114"/>
      <c r="AH114" s="114"/>
    </row>
    <row r="115" spans="1:34" ht="25.5">
      <c r="A115" s="100">
        <f t="shared" si="3"/>
        <v>1114</v>
      </c>
      <c r="B115" s="114" t="s">
        <v>392</v>
      </c>
      <c r="C115" s="114">
        <v>114</v>
      </c>
      <c r="D115" s="114" t="s">
        <v>393</v>
      </c>
      <c r="E115" s="114"/>
      <c r="F115" s="114"/>
      <c r="G115" s="114" t="s">
        <v>155</v>
      </c>
      <c r="H115" s="114">
        <v>12</v>
      </c>
      <c r="I115" s="114" t="s">
        <v>176</v>
      </c>
      <c r="J115" s="114" t="s">
        <v>157</v>
      </c>
      <c r="K115" s="114" t="s">
        <v>394</v>
      </c>
      <c r="L115" s="114" t="s">
        <v>159</v>
      </c>
      <c r="M115" s="114">
        <v>32</v>
      </c>
      <c r="N115" s="114" t="s">
        <v>410</v>
      </c>
      <c r="O115" s="114">
        <v>21</v>
      </c>
      <c r="P115" s="114" t="s">
        <v>411</v>
      </c>
      <c r="Q115" s="114"/>
      <c r="R115" s="114" t="s">
        <v>134</v>
      </c>
      <c r="S115" s="114" t="s">
        <v>412</v>
      </c>
      <c r="T115" s="114"/>
      <c r="U115" s="114"/>
      <c r="V115" s="114"/>
      <c r="W115" s="114"/>
      <c r="X115" s="114"/>
      <c r="Y115" s="114"/>
      <c r="Z115" s="114"/>
      <c r="AA115" s="114"/>
      <c r="AB115" s="114"/>
      <c r="AC115" s="114"/>
      <c r="AD115" s="114"/>
      <c r="AE115" s="114"/>
      <c r="AF115" s="114"/>
      <c r="AG115" s="114"/>
      <c r="AH115" s="114"/>
    </row>
    <row r="116" spans="1:34" s="108" customFormat="1" ht="76.5">
      <c r="A116" s="107">
        <f t="shared" si="3"/>
        <v>1115</v>
      </c>
      <c r="B116" s="116" t="s">
        <v>392</v>
      </c>
      <c r="C116" s="116">
        <v>115</v>
      </c>
      <c r="D116" s="116" t="s">
        <v>393</v>
      </c>
      <c r="E116" s="116"/>
      <c r="F116" s="116"/>
      <c r="G116" s="116" t="s">
        <v>155</v>
      </c>
      <c r="H116" s="116">
        <v>13</v>
      </c>
      <c r="I116" s="116" t="s">
        <v>176</v>
      </c>
      <c r="J116" s="116" t="s">
        <v>157</v>
      </c>
      <c r="K116" s="116" t="s">
        <v>394</v>
      </c>
      <c r="L116" s="116" t="s">
        <v>119</v>
      </c>
      <c r="M116" s="116">
        <v>3</v>
      </c>
      <c r="N116" s="116" t="s">
        <v>257</v>
      </c>
      <c r="O116" s="116">
        <v>20</v>
      </c>
      <c r="P116" s="116" t="s">
        <v>408</v>
      </c>
      <c r="Q116" s="116"/>
      <c r="R116" s="116" t="s">
        <v>134</v>
      </c>
      <c r="S116" s="116" t="s">
        <v>409</v>
      </c>
      <c r="T116" s="116"/>
      <c r="U116" s="149" t="s">
        <v>602</v>
      </c>
      <c r="V116" s="116"/>
      <c r="W116" s="116"/>
      <c r="X116" s="116"/>
      <c r="Y116" s="116"/>
      <c r="Z116" s="116"/>
      <c r="AA116" s="116"/>
      <c r="AB116" s="116"/>
      <c r="AC116" s="116"/>
      <c r="AD116" s="116"/>
      <c r="AE116" s="116"/>
      <c r="AF116" s="116"/>
      <c r="AG116" s="116"/>
      <c r="AH116" s="116"/>
    </row>
    <row r="117" spans="1:34" s="108" customFormat="1" ht="76.5">
      <c r="A117" s="107">
        <f t="shared" si="3"/>
        <v>1116</v>
      </c>
      <c r="B117" s="116" t="s">
        <v>392</v>
      </c>
      <c r="C117" s="116">
        <v>116</v>
      </c>
      <c r="D117" s="116" t="s">
        <v>393</v>
      </c>
      <c r="E117" s="116"/>
      <c r="F117" s="116"/>
      <c r="G117" s="116" t="s">
        <v>155</v>
      </c>
      <c r="H117" s="116">
        <v>14</v>
      </c>
      <c r="I117" s="116" t="s">
        <v>176</v>
      </c>
      <c r="J117" s="116" t="s">
        <v>157</v>
      </c>
      <c r="K117" s="116" t="s">
        <v>394</v>
      </c>
      <c r="L117" s="116" t="s">
        <v>159</v>
      </c>
      <c r="M117" s="116">
        <v>5</v>
      </c>
      <c r="N117" s="116" t="s">
        <v>404</v>
      </c>
      <c r="O117" s="116">
        <v>43</v>
      </c>
      <c r="P117" s="116" t="s">
        <v>407</v>
      </c>
      <c r="Q117" s="116"/>
      <c r="R117" s="116" t="s">
        <v>134</v>
      </c>
      <c r="S117" s="116" t="s">
        <v>406</v>
      </c>
      <c r="T117" s="116"/>
      <c r="U117" s="109" t="s">
        <v>649</v>
      </c>
      <c r="V117" s="116"/>
      <c r="W117" s="116"/>
      <c r="X117" s="116"/>
      <c r="Y117" s="116"/>
      <c r="Z117" s="116"/>
      <c r="AA117" s="116"/>
      <c r="AB117" s="116"/>
      <c r="AC117" s="116"/>
      <c r="AD117" s="116"/>
      <c r="AE117" s="116"/>
      <c r="AF117" s="116"/>
      <c r="AG117" s="116"/>
      <c r="AH117" s="116"/>
    </row>
    <row r="118" spans="1:34" s="108" customFormat="1" ht="38.25">
      <c r="A118" s="107">
        <f t="shared" si="3"/>
        <v>1117</v>
      </c>
      <c r="B118" s="116" t="s">
        <v>392</v>
      </c>
      <c r="C118" s="116">
        <v>117</v>
      </c>
      <c r="D118" s="116" t="s">
        <v>393</v>
      </c>
      <c r="E118" s="116"/>
      <c r="F118" s="116"/>
      <c r="G118" s="116" t="s">
        <v>155</v>
      </c>
      <c r="H118" s="116">
        <v>15</v>
      </c>
      <c r="I118" s="116" t="s">
        <v>176</v>
      </c>
      <c r="J118" s="116" t="s">
        <v>157</v>
      </c>
      <c r="K118" s="116" t="s">
        <v>394</v>
      </c>
      <c r="L118" s="116" t="s">
        <v>159</v>
      </c>
      <c r="M118" s="116">
        <v>5</v>
      </c>
      <c r="N118" s="116" t="s">
        <v>404</v>
      </c>
      <c r="O118" s="116">
        <v>46</v>
      </c>
      <c r="P118" s="116" t="s">
        <v>405</v>
      </c>
      <c r="Q118" s="116"/>
      <c r="R118" s="116" t="s">
        <v>134</v>
      </c>
      <c r="S118" s="116" t="s">
        <v>406</v>
      </c>
      <c r="T118" s="116"/>
      <c r="U118" s="109" t="s">
        <v>650</v>
      </c>
      <c r="V118" s="116"/>
      <c r="W118" s="116"/>
      <c r="X118" s="116"/>
      <c r="Y118" s="116"/>
      <c r="Z118" s="116"/>
      <c r="AA118" s="116"/>
      <c r="AB118" s="116"/>
      <c r="AC118" s="116"/>
      <c r="AD118" s="116"/>
      <c r="AE118" s="116"/>
      <c r="AF118" s="116"/>
      <c r="AG118" s="116"/>
      <c r="AH118" s="116"/>
    </row>
    <row r="119" spans="1:34" s="108" customFormat="1" ht="140.25">
      <c r="A119" s="107">
        <f t="shared" si="3"/>
        <v>1118</v>
      </c>
      <c r="B119" s="116" t="s">
        <v>392</v>
      </c>
      <c r="C119" s="116">
        <v>118</v>
      </c>
      <c r="D119" s="116" t="s">
        <v>393</v>
      </c>
      <c r="E119" s="116"/>
      <c r="F119" s="116"/>
      <c r="G119" s="116" t="s">
        <v>155</v>
      </c>
      <c r="H119" s="116">
        <v>16</v>
      </c>
      <c r="I119" s="116" t="s">
        <v>176</v>
      </c>
      <c r="J119" s="116" t="s">
        <v>157</v>
      </c>
      <c r="K119" s="116" t="s">
        <v>394</v>
      </c>
      <c r="L119" s="116" t="s">
        <v>159</v>
      </c>
      <c r="M119" s="116">
        <v>8</v>
      </c>
      <c r="N119" s="116" t="s">
        <v>335</v>
      </c>
      <c r="O119" s="116">
        <v>30</v>
      </c>
      <c r="P119" s="116" t="s">
        <v>402</v>
      </c>
      <c r="Q119" s="116"/>
      <c r="R119" s="116" t="s">
        <v>134</v>
      </c>
      <c r="S119" s="116" t="s">
        <v>403</v>
      </c>
      <c r="T119" s="116"/>
      <c r="U119" s="109" t="s">
        <v>651</v>
      </c>
      <c r="V119" s="116"/>
      <c r="W119" s="116"/>
      <c r="X119" s="116"/>
      <c r="Y119" s="116"/>
      <c r="Z119" s="116"/>
      <c r="AA119" s="116"/>
      <c r="AB119" s="116"/>
      <c r="AC119" s="116"/>
      <c r="AD119" s="116"/>
      <c r="AE119" s="116"/>
      <c r="AF119" s="116"/>
      <c r="AG119" s="116"/>
      <c r="AH119" s="116"/>
    </row>
    <row r="120" spans="1:34" ht="51">
      <c r="A120" s="100">
        <f t="shared" si="3"/>
        <v>1119</v>
      </c>
      <c r="B120" s="114" t="s">
        <v>392</v>
      </c>
      <c r="C120" s="114">
        <v>119</v>
      </c>
      <c r="D120" s="114" t="s">
        <v>393</v>
      </c>
      <c r="E120" s="114"/>
      <c r="F120" s="114"/>
      <c r="G120" s="114" t="s">
        <v>155</v>
      </c>
      <c r="H120" s="114">
        <v>17</v>
      </c>
      <c r="I120" s="114" t="s">
        <v>176</v>
      </c>
      <c r="J120" s="114" t="s">
        <v>157</v>
      </c>
      <c r="K120" s="114" t="s">
        <v>394</v>
      </c>
      <c r="L120" s="114" t="s">
        <v>159</v>
      </c>
      <c r="M120" s="114">
        <v>33</v>
      </c>
      <c r="N120" s="114" t="s">
        <v>317</v>
      </c>
      <c r="O120" s="114">
        <v>22</v>
      </c>
      <c r="P120" s="114" t="s">
        <v>401</v>
      </c>
      <c r="Q120" s="114"/>
      <c r="R120" s="114" t="s">
        <v>134</v>
      </c>
      <c r="S120" s="114" t="s">
        <v>400</v>
      </c>
      <c r="T120" s="114"/>
      <c r="U120" s="114"/>
      <c r="V120" s="114"/>
      <c r="W120" s="114"/>
      <c r="X120" s="114"/>
      <c r="Y120" s="114"/>
      <c r="Z120" s="114"/>
      <c r="AA120" s="114"/>
      <c r="AB120" s="114"/>
      <c r="AC120" s="114"/>
      <c r="AD120" s="114"/>
      <c r="AE120" s="114"/>
      <c r="AF120" s="114"/>
      <c r="AG120" s="114"/>
      <c r="AH120" s="114"/>
    </row>
    <row r="121" spans="1:34" ht="63.75">
      <c r="A121" s="100">
        <f t="shared" si="3"/>
        <v>1120</v>
      </c>
      <c r="B121" s="114" t="s">
        <v>392</v>
      </c>
      <c r="C121" s="114">
        <v>120</v>
      </c>
      <c r="D121" s="114" t="s">
        <v>393</v>
      </c>
      <c r="E121" s="114"/>
      <c r="F121" s="114"/>
      <c r="G121" s="114" t="s">
        <v>155</v>
      </c>
      <c r="H121" s="114">
        <v>18</v>
      </c>
      <c r="I121" s="114" t="s">
        <v>176</v>
      </c>
      <c r="J121" s="114" t="s">
        <v>157</v>
      </c>
      <c r="K121" s="114" t="s">
        <v>394</v>
      </c>
      <c r="L121" s="114" t="s">
        <v>159</v>
      </c>
      <c r="M121" s="114">
        <v>33</v>
      </c>
      <c r="N121" s="114" t="s">
        <v>398</v>
      </c>
      <c r="O121" s="114">
        <v>33</v>
      </c>
      <c r="P121" s="114" t="s">
        <v>399</v>
      </c>
      <c r="Q121" s="114"/>
      <c r="R121" s="114" t="s">
        <v>134</v>
      </c>
      <c r="S121" s="114" t="s">
        <v>400</v>
      </c>
      <c r="T121" s="114"/>
      <c r="U121" s="114"/>
      <c r="V121" s="114"/>
      <c r="W121" s="114"/>
      <c r="X121" s="114"/>
      <c r="Y121" s="114"/>
      <c r="Z121" s="114"/>
      <c r="AA121" s="114"/>
      <c r="AB121" s="114"/>
      <c r="AC121" s="114"/>
      <c r="AD121" s="114"/>
      <c r="AE121" s="114"/>
      <c r="AF121" s="114"/>
      <c r="AG121" s="114"/>
      <c r="AH121" s="114"/>
    </row>
    <row r="122" spans="1:34" ht="51">
      <c r="A122" s="100">
        <f t="shared" si="3"/>
        <v>1121</v>
      </c>
      <c r="B122" s="114" t="s">
        <v>392</v>
      </c>
      <c r="C122" s="114">
        <v>121</v>
      </c>
      <c r="D122" s="114" t="s">
        <v>393</v>
      </c>
      <c r="E122" s="114"/>
      <c r="F122" s="114"/>
      <c r="G122" s="114" t="s">
        <v>155</v>
      </c>
      <c r="H122" s="114">
        <v>19</v>
      </c>
      <c r="I122" s="114" t="s">
        <v>176</v>
      </c>
      <c r="J122" s="114" t="s">
        <v>157</v>
      </c>
      <c r="K122" s="114" t="s">
        <v>394</v>
      </c>
      <c r="L122" s="114" t="s">
        <v>159</v>
      </c>
      <c r="M122" s="114">
        <v>33</v>
      </c>
      <c r="N122" s="114" t="s">
        <v>395</v>
      </c>
      <c r="O122" s="114">
        <v>43</v>
      </c>
      <c r="P122" s="114" t="s">
        <v>396</v>
      </c>
      <c r="Q122" s="114"/>
      <c r="R122" s="114" t="s">
        <v>134</v>
      </c>
      <c r="S122" s="114" t="s">
        <v>397</v>
      </c>
      <c r="T122" s="114"/>
      <c r="U122" s="114"/>
      <c r="V122" s="114"/>
      <c r="W122" s="114"/>
      <c r="X122" s="114"/>
      <c r="Y122" s="114"/>
      <c r="Z122" s="114"/>
      <c r="AA122" s="114"/>
      <c r="AB122" s="114"/>
      <c r="AC122" s="114"/>
      <c r="AD122" s="114"/>
      <c r="AE122" s="114"/>
      <c r="AF122" s="114"/>
      <c r="AG122" s="114"/>
      <c r="AH122" s="114"/>
    </row>
    <row r="123" spans="1:34" s="158" customFormat="1" ht="38.25">
      <c r="A123" s="155">
        <f t="shared" si="3"/>
        <v>1122</v>
      </c>
      <c r="B123" s="156" t="s">
        <v>387</v>
      </c>
      <c r="C123" s="156">
        <v>122</v>
      </c>
      <c r="D123" s="156" t="s">
        <v>388</v>
      </c>
      <c r="E123" s="156"/>
      <c r="F123" s="156"/>
      <c r="G123" s="156" t="s">
        <v>155</v>
      </c>
      <c r="H123" s="156">
        <v>1</v>
      </c>
      <c r="I123" s="156" t="s">
        <v>170</v>
      </c>
      <c r="J123" s="156" t="s">
        <v>177</v>
      </c>
      <c r="K123" s="156" t="s">
        <v>389</v>
      </c>
      <c r="L123" s="156" t="s">
        <v>119</v>
      </c>
      <c r="M123" s="156">
        <v>2</v>
      </c>
      <c r="N123" s="156">
        <v>2</v>
      </c>
      <c r="O123" s="156">
        <v>16</v>
      </c>
      <c r="P123" s="156" t="s">
        <v>390</v>
      </c>
      <c r="Q123" s="156"/>
      <c r="R123" s="156" t="s">
        <v>133</v>
      </c>
      <c r="S123" s="156" t="s">
        <v>391</v>
      </c>
      <c r="T123" s="156"/>
      <c r="U123" s="157"/>
      <c r="V123" s="156"/>
      <c r="W123" s="156"/>
      <c r="X123" s="156"/>
      <c r="Y123" s="156"/>
      <c r="Z123" s="156"/>
      <c r="AA123" s="156"/>
      <c r="AB123" s="156"/>
      <c r="AC123" s="156"/>
      <c r="AD123" s="156"/>
      <c r="AE123" s="156"/>
      <c r="AF123" s="156"/>
      <c r="AG123" s="156"/>
      <c r="AH123" s="156"/>
    </row>
    <row r="124" spans="1:34" s="108" customFormat="1" ht="140.25">
      <c r="A124" s="107">
        <f t="shared" si="3"/>
        <v>1123</v>
      </c>
      <c r="B124" s="116" t="s">
        <v>387</v>
      </c>
      <c r="C124" s="116">
        <v>123</v>
      </c>
      <c r="D124" s="116" t="s">
        <v>388</v>
      </c>
      <c r="E124" s="116"/>
      <c r="F124" s="116"/>
      <c r="G124" s="116" t="s">
        <v>155</v>
      </c>
      <c r="H124" s="116">
        <v>2</v>
      </c>
      <c r="I124" s="116" t="s">
        <v>170</v>
      </c>
      <c r="J124" s="116" t="s">
        <v>177</v>
      </c>
      <c r="K124" s="116" t="s">
        <v>389</v>
      </c>
      <c r="L124" s="116" t="s">
        <v>159</v>
      </c>
      <c r="M124" s="116">
        <v>18</v>
      </c>
      <c r="N124" s="116">
        <v>11.3</v>
      </c>
      <c r="O124" s="116">
        <v>7</v>
      </c>
      <c r="P124" s="116" t="s">
        <v>6</v>
      </c>
      <c r="Q124" s="116"/>
      <c r="R124" s="116" t="s">
        <v>133</v>
      </c>
      <c r="S124" s="116" t="s">
        <v>7</v>
      </c>
      <c r="T124" s="116"/>
      <c r="U124" s="109" t="s">
        <v>652</v>
      </c>
      <c r="V124" s="116"/>
      <c r="W124" s="116"/>
      <c r="X124" s="116"/>
      <c r="Y124" s="116"/>
      <c r="Z124" s="116"/>
      <c r="AA124" s="116"/>
      <c r="AB124" s="116"/>
      <c r="AC124" s="116"/>
      <c r="AD124" s="116"/>
      <c r="AE124" s="116"/>
      <c r="AF124" s="116"/>
      <c r="AG124" s="116"/>
      <c r="AH124" s="116"/>
    </row>
    <row r="125" spans="1:34" s="108" customFormat="1" ht="178.5">
      <c r="A125" s="107">
        <f t="shared" si="3"/>
        <v>1124</v>
      </c>
      <c r="B125" s="116" t="s">
        <v>380</v>
      </c>
      <c r="C125" s="116">
        <v>124</v>
      </c>
      <c r="D125" s="116" t="s">
        <v>381</v>
      </c>
      <c r="E125" s="116"/>
      <c r="F125" s="116"/>
      <c r="G125" s="116" t="s">
        <v>155</v>
      </c>
      <c r="H125" s="116">
        <v>1</v>
      </c>
      <c r="I125" s="116" t="s">
        <v>170</v>
      </c>
      <c r="J125" s="116" t="s">
        <v>177</v>
      </c>
      <c r="K125" s="116" t="s">
        <v>382</v>
      </c>
      <c r="L125" s="116" t="s">
        <v>159</v>
      </c>
      <c r="M125" s="116">
        <v>8</v>
      </c>
      <c r="N125" s="116" t="s">
        <v>335</v>
      </c>
      <c r="O125" s="116"/>
      <c r="P125" s="131" t="s">
        <v>385</v>
      </c>
      <c r="Q125" s="116"/>
      <c r="R125" s="116" t="s">
        <v>133</v>
      </c>
      <c r="S125" s="131" t="s">
        <v>386</v>
      </c>
      <c r="T125" s="116"/>
      <c r="U125" s="109" t="s">
        <v>653</v>
      </c>
      <c r="V125" s="116"/>
      <c r="W125" s="116"/>
      <c r="X125" s="116"/>
      <c r="Y125" s="116"/>
      <c r="Z125" s="116"/>
      <c r="AA125" s="116"/>
      <c r="AB125" s="116"/>
      <c r="AC125" s="116"/>
      <c r="AD125" s="116"/>
      <c r="AE125" s="116"/>
      <c r="AF125" s="116"/>
      <c r="AG125" s="116"/>
      <c r="AH125" s="116"/>
    </row>
    <row r="126" spans="1:34" s="108" customFormat="1" ht="63.75">
      <c r="A126" s="107">
        <f t="shared" si="3"/>
        <v>1125</v>
      </c>
      <c r="B126" s="116" t="s">
        <v>380</v>
      </c>
      <c r="C126" s="116">
        <v>125</v>
      </c>
      <c r="D126" s="116" t="s">
        <v>381</v>
      </c>
      <c r="E126" s="116"/>
      <c r="F126" s="116"/>
      <c r="G126" s="116" t="s">
        <v>155</v>
      </c>
      <c r="H126" s="116">
        <v>2</v>
      </c>
      <c r="I126" s="116" t="s">
        <v>170</v>
      </c>
      <c r="J126" s="116" t="s">
        <v>177</v>
      </c>
      <c r="K126" s="116" t="s">
        <v>382</v>
      </c>
      <c r="L126" s="116" t="s">
        <v>159</v>
      </c>
      <c r="M126" s="116">
        <v>8</v>
      </c>
      <c r="N126" s="116" t="s">
        <v>335</v>
      </c>
      <c r="O126" s="116"/>
      <c r="P126" s="116" t="s">
        <v>383</v>
      </c>
      <c r="Q126" s="116"/>
      <c r="R126" s="116" t="s">
        <v>133</v>
      </c>
      <c r="S126" s="116" t="s">
        <v>384</v>
      </c>
      <c r="T126" s="116"/>
      <c r="U126" s="109" t="s">
        <v>654</v>
      </c>
      <c r="V126" s="116"/>
      <c r="W126" s="116"/>
      <c r="X126" s="116"/>
      <c r="Y126" s="116"/>
      <c r="Z126" s="116"/>
      <c r="AA126" s="116"/>
      <c r="AB126" s="116"/>
      <c r="AC126" s="116"/>
      <c r="AD126" s="116"/>
      <c r="AE126" s="116"/>
      <c r="AF126" s="116"/>
      <c r="AG126" s="116"/>
      <c r="AH126" s="116"/>
    </row>
    <row r="127" spans="1:34" ht="153">
      <c r="A127" s="100">
        <f t="shared" si="3"/>
        <v>1126</v>
      </c>
      <c r="B127" s="114" t="s">
        <v>314</v>
      </c>
      <c r="C127" s="114">
        <v>126</v>
      </c>
      <c r="D127" s="114" t="s">
        <v>315</v>
      </c>
      <c r="E127" s="114"/>
      <c r="F127" s="114"/>
      <c r="G127" s="114" t="s">
        <v>155</v>
      </c>
      <c r="H127" s="114">
        <v>1</v>
      </c>
      <c r="I127" s="114" t="s">
        <v>170</v>
      </c>
      <c r="J127" s="114" t="s">
        <v>177</v>
      </c>
      <c r="K127" s="114" t="s">
        <v>316</v>
      </c>
      <c r="L127" s="114" t="s">
        <v>126</v>
      </c>
      <c r="M127" s="114"/>
      <c r="N127" s="114"/>
      <c r="O127" s="114"/>
      <c r="P127" s="115" t="s">
        <v>378</v>
      </c>
      <c r="Q127" s="114"/>
      <c r="R127" s="114" t="s">
        <v>133</v>
      </c>
      <c r="S127" s="115" t="s">
        <v>379</v>
      </c>
      <c r="T127" s="114"/>
      <c r="U127" s="114"/>
      <c r="V127" s="114"/>
      <c r="W127" s="114"/>
      <c r="X127" s="114"/>
      <c r="Y127" s="114"/>
      <c r="Z127" s="114"/>
      <c r="AA127" s="114"/>
      <c r="AB127" s="114"/>
      <c r="AC127" s="114"/>
      <c r="AD127" s="114"/>
      <c r="AE127" s="114"/>
      <c r="AF127" s="114"/>
      <c r="AG127" s="114"/>
      <c r="AH127" s="114"/>
    </row>
    <row r="128" spans="1:34" ht="191.25">
      <c r="A128" s="100">
        <f t="shared" si="3"/>
        <v>1127</v>
      </c>
      <c r="B128" s="114" t="s">
        <v>314</v>
      </c>
      <c r="C128" s="114">
        <v>127</v>
      </c>
      <c r="D128" s="114" t="s">
        <v>315</v>
      </c>
      <c r="E128" s="114"/>
      <c r="F128" s="114"/>
      <c r="G128" s="114" t="s">
        <v>155</v>
      </c>
      <c r="H128" s="114">
        <v>2</v>
      </c>
      <c r="I128" s="114" t="s">
        <v>170</v>
      </c>
      <c r="J128" s="114" t="s">
        <v>177</v>
      </c>
      <c r="K128" s="114" t="s">
        <v>316</v>
      </c>
      <c r="L128" s="114" t="s">
        <v>159</v>
      </c>
      <c r="M128" s="114">
        <v>2</v>
      </c>
      <c r="N128" s="114">
        <v>1.2</v>
      </c>
      <c r="O128" s="114">
        <v>8</v>
      </c>
      <c r="P128" s="115" t="s">
        <v>376</v>
      </c>
      <c r="Q128" s="114"/>
      <c r="R128" s="114" t="s">
        <v>133</v>
      </c>
      <c r="S128" s="114" t="s">
        <v>377</v>
      </c>
      <c r="T128" s="114"/>
      <c r="U128" s="114"/>
      <c r="V128" s="114"/>
      <c r="W128" s="114"/>
      <c r="X128" s="114"/>
      <c r="Y128" s="114"/>
      <c r="Z128" s="114"/>
      <c r="AA128" s="114"/>
      <c r="AB128" s="114"/>
      <c r="AC128" s="114"/>
      <c r="AD128" s="114"/>
      <c r="AE128" s="114"/>
      <c r="AF128" s="114"/>
      <c r="AG128" s="114"/>
      <c r="AH128" s="114"/>
    </row>
    <row r="129" spans="1:34" s="158" customFormat="1" ht="140.25">
      <c r="A129" s="155">
        <f t="shared" si="3"/>
        <v>1128</v>
      </c>
      <c r="B129" s="156" t="s">
        <v>314</v>
      </c>
      <c r="C129" s="156">
        <v>128</v>
      </c>
      <c r="D129" s="156" t="s">
        <v>315</v>
      </c>
      <c r="E129" s="156"/>
      <c r="F129" s="156"/>
      <c r="G129" s="156" t="s">
        <v>155</v>
      </c>
      <c r="H129" s="156">
        <v>3</v>
      </c>
      <c r="I129" s="156" t="s">
        <v>170</v>
      </c>
      <c r="J129" s="156" t="s">
        <v>177</v>
      </c>
      <c r="K129" s="156" t="s">
        <v>316</v>
      </c>
      <c r="L129" s="156" t="s">
        <v>119</v>
      </c>
      <c r="M129" s="156">
        <v>2</v>
      </c>
      <c r="N129" s="156" t="s">
        <v>373</v>
      </c>
      <c r="O129" s="156">
        <v>36</v>
      </c>
      <c r="P129" s="159" t="s">
        <v>374</v>
      </c>
      <c r="Q129" s="156"/>
      <c r="R129" s="156" t="s">
        <v>133</v>
      </c>
      <c r="S129" s="159" t="s">
        <v>375</v>
      </c>
      <c r="T129" s="156"/>
      <c r="U129" s="157"/>
      <c r="V129" s="156"/>
      <c r="W129" s="156"/>
      <c r="X129" s="156"/>
      <c r="Y129" s="156"/>
      <c r="Z129" s="156"/>
      <c r="AA129" s="156"/>
      <c r="AB129" s="156"/>
      <c r="AC129" s="156"/>
      <c r="AD129" s="156"/>
      <c r="AE129" s="156"/>
      <c r="AF129" s="156"/>
      <c r="AG129" s="156"/>
      <c r="AH129" s="156"/>
    </row>
    <row r="130" spans="1:34" ht="114.75">
      <c r="A130" s="100">
        <f aca="true" t="shared" si="4" ref="A130:A157">SUM(1000+C130)</f>
        <v>1129</v>
      </c>
      <c r="B130" s="114" t="s">
        <v>314</v>
      </c>
      <c r="C130" s="114">
        <v>129</v>
      </c>
      <c r="D130" s="114" t="s">
        <v>315</v>
      </c>
      <c r="E130" s="114"/>
      <c r="F130" s="114"/>
      <c r="G130" s="114" t="s">
        <v>155</v>
      </c>
      <c r="H130" s="114">
        <v>4</v>
      </c>
      <c r="I130" s="114" t="s">
        <v>170</v>
      </c>
      <c r="J130" s="114" t="s">
        <v>177</v>
      </c>
      <c r="K130" s="114" t="s">
        <v>316</v>
      </c>
      <c r="L130" s="114" t="s">
        <v>159</v>
      </c>
      <c r="M130" s="114"/>
      <c r="N130" s="114"/>
      <c r="O130" s="114"/>
      <c r="P130" s="115" t="s">
        <v>371</v>
      </c>
      <c r="Q130" s="114"/>
      <c r="R130" s="114" t="s">
        <v>133</v>
      </c>
      <c r="S130" s="114" t="s">
        <v>372</v>
      </c>
      <c r="T130" s="114"/>
      <c r="U130" s="114"/>
      <c r="V130" s="114"/>
      <c r="W130" s="114"/>
      <c r="X130" s="114"/>
      <c r="Y130" s="114"/>
      <c r="Z130" s="114"/>
      <c r="AA130" s="114"/>
      <c r="AB130" s="114"/>
      <c r="AC130" s="114"/>
      <c r="AD130" s="114"/>
      <c r="AE130" s="114"/>
      <c r="AF130" s="114"/>
      <c r="AG130" s="114"/>
      <c r="AH130" s="114"/>
    </row>
    <row r="131" spans="1:34" ht="153">
      <c r="A131" s="100">
        <f t="shared" si="4"/>
        <v>1130</v>
      </c>
      <c r="B131" s="114" t="s">
        <v>314</v>
      </c>
      <c r="C131" s="114">
        <v>130</v>
      </c>
      <c r="D131" s="114" t="s">
        <v>315</v>
      </c>
      <c r="E131" s="114"/>
      <c r="F131" s="114"/>
      <c r="G131" s="114" t="s">
        <v>155</v>
      </c>
      <c r="H131" s="114">
        <v>5</v>
      </c>
      <c r="I131" s="114" t="s">
        <v>170</v>
      </c>
      <c r="J131" s="114" t="s">
        <v>177</v>
      </c>
      <c r="K131" s="114" t="s">
        <v>316</v>
      </c>
      <c r="L131" s="114" t="s">
        <v>159</v>
      </c>
      <c r="M131" s="114"/>
      <c r="N131" s="114"/>
      <c r="O131" s="114"/>
      <c r="P131" s="115" t="s">
        <v>369</v>
      </c>
      <c r="Q131" s="114"/>
      <c r="R131" s="114" t="s">
        <v>133</v>
      </c>
      <c r="S131" s="114" t="s">
        <v>370</v>
      </c>
      <c r="T131" s="114"/>
      <c r="U131" s="114"/>
      <c r="V131" s="114"/>
      <c r="W131" s="114"/>
      <c r="X131" s="114"/>
      <c r="Y131" s="114"/>
      <c r="Z131" s="114"/>
      <c r="AA131" s="114"/>
      <c r="AB131" s="114"/>
      <c r="AC131" s="114"/>
      <c r="AD131" s="114"/>
      <c r="AE131" s="114"/>
      <c r="AF131" s="114"/>
      <c r="AG131" s="114"/>
      <c r="AH131" s="114"/>
    </row>
    <row r="132" spans="1:34" s="158" customFormat="1" ht="38.25">
      <c r="A132" s="155">
        <f t="shared" si="4"/>
        <v>1131</v>
      </c>
      <c r="B132" s="156" t="s">
        <v>314</v>
      </c>
      <c r="C132" s="156">
        <v>131</v>
      </c>
      <c r="D132" s="156" t="s">
        <v>315</v>
      </c>
      <c r="E132" s="156"/>
      <c r="F132" s="156"/>
      <c r="G132" s="156" t="s">
        <v>155</v>
      </c>
      <c r="H132" s="156">
        <v>6</v>
      </c>
      <c r="I132" s="156" t="s">
        <v>170</v>
      </c>
      <c r="J132" s="156" t="s">
        <v>177</v>
      </c>
      <c r="K132" s="156" t="s">
        <v>316</v>
      </c>
      <c r="L132" s="156" t="s">
        <v>119</v>
      </c>
      <c r="M132" s="156">
        <v>2</v>
      </c>
      <c r="N132" s="156" t="s">
        <v>257</v>
      </c>
      <c r="O132" s="156">
        <v>43</v>
      </c>
      <c r="P132" s="156" t="s">
        <v>367</v>
      </c>
      <c r="Q132" s="156"/>
      <c r="R132" s="156" t="s">
        <v>134</v>
      </c>
      <c r="S132" s="156" t="s">
        <v>368</v>
      </c>
      <c r="T132" s="156"/>
      <c r="U132" s="157"/>
      <c r="V132" s="156"/>
      <c r="W132" s="156"/>
      <c r="X132" s="156"/>
      <c r="Y132" s="156"/>
      <c r="Z132" s="156"/>
      <c r="AA132" s="156"/>
      <c r="AB132" s="156"/>
      <c r="AC132" s="156"/>
      <c r="AD132" s="156"/>
      <c r="AE132" s="156"/>
      <c r="AF132" s="156"/>
      <c r="AG132" s="156"/>
      <c r="AH132" s="156"/>
    </row>
    <row r="133" spans="1:34" ht="127.5">
      <c r="A133" s="100">
        <f t="shared" si="4"/>
        <v>1132</v>
      </c>
      <c r="B133" s="114" t="s">
        <v>314</v>
      </c>
      <c r="C133" s="114">
        <v>132</v>
      </c>
      <c r="D133" s="114" t="s">
        <v>315</v>
      </c>
      <c r="E133" s="114"/>
      <c r="F133" s="114"/>
      <c r="G133" s="114" t="s">
        <v>155</v>
      </c>
      <c r="H133" s="114">
        <v>7</v>
      </c>
      <c r="I133" s="114" t="s">
        <v>170</v>
      </c>
      <c r="J133" s="114" t="s">
        <v>177</v>
      </c>
      <c r="K133" s="114" t="s">
        <v>316</v>
      </c>
      <c r="L133" s="114" t="s">
        <v>159</v>
      </c>
      <c r="M133" s="114">
        <v>2</v>
      </c>
      <c r="N133" s="114" t="s">
        <v>257</v>
      </c>
      <c r="O133" s="114">
        <v>45</v>
      </c>
      <c r="P133" s="115" t="s">
        <v>365</v>
      </c>
      <c r="Q133" s="114"/>
      <c r="R133" s="114" t="s">
        <v>133</v>
      </c>
      <c r="S133" s="115" t="s">
        <v>366</v>
      </c>
      <c r="T133" s="114"/>
      <c r="U133" s="114"/>
      <c r="V133" s="114"/>
      <c r="W133" s="114"/>
      <c r="X133" s="114"/>
      <c r="Y133" s="114"/>
      <c r="Z133" s="114"/>
      <c r="AA133" s="114"/>
      <c r="AB133" s="114"/>
      <c r="AC133" s="114"/>
      <c r="AD133" s="114"/>
      <c r="AE133" s="114"/>
      <c r="AF133" s="114"/>
      <c r="AG133" s="114"/>
      <c r="AH133" s="114"/>
    </row>
    <row r="134" spans="1:34" ht="344.25">
      <c r="A134" s="100">
        <f t="shared" si="4"/>
        <v>1133</v>
      </c>
      <c r="B134" s="114" t="s">
        <v>314</v>
      </c>
      <c r="C134" s="114">
        <v>133</v>
      </c>
      <c r="D134" s="114" t="s">
        <v>315</v>
      </c>
      <c r="E134" s="114"/>
      <c r="F134" s="114"/>
      <c r="G134" s="114" t="s">
        <v>155</v>
      </c>
      <c r="H134" s="114">
        <v>8</v>
      </c>
      <c r="I134" s="114" t="s">
        <v>170</v>
      </c>
      <c r="J134" s="114" t="s">
        <v>177</v>
      </c>
      <c r="K134" s="114" t="s">
        <v>316</v>
      </c>
      <c r="L134" s="114" t="s">
        <v>159</v>
      </c>
      <c r="M134" s="114">
        <v>3</v>
      </c>
      <c r="N134" s="114" t="s">
        <v>257</v>
      </c>
      <c r="O134" s="114">
        <v>1</v>
      </c>
      <c r="P134" s="115" t="s">
        <v>363</v>
      </c>
      <c r="Q134" s="114"/>
      <c r="R134" s="114" t="s">
        <v>133</v>
      </c>
      <c r="S134" s="115" t="s">
        <v>364</v>
      </c>
      <c r="T134" s="114"/>
      <c r="U134" s="114"/>
      <c r="V134" s="114"/>
      <c r="W134" s="114"/>
      <c r="X134" s="114"/>
      <c r="Y134" s="114"/>
      <c r="Z134" s="114"/>
      <c r="AA134" s="114"/>
      <c r="AB134" s="114"/>
      <c r="AC134" s="114"/>
      <c r="AD134" s="114"/>
      <c r="AE134" s="114"/>
      <c r="AF134" s="114"/>
      <c r="AG134" s="114"/>
      <c r="AH134" s="114"/>
    </row>
    <row r="135" spans="1:34" ht="153">
      <c r="A135" s="100">
        <f t="shared" si="4"/>
        <v>1134</v>
      </c>
      <c r="B135" s="114" t="s">
        <v>314</v>
      </c>
      <c r="C135" s="114">
        <v>134</v>
      </c>
      <c r="D135" s="114" t="s">
        <v>315</v>
      </c>
      <c r="E135" s="114"/>
      <c r="F135" s="114"/>
      <c r="G135" s="114" t="s">
        <v>155</v>
      </c>
      <c r="H135" s="114">
        <v>9</v>
      </c>
      <c r="I135" s="114" t="s">
        <v>170</v>
      </c>
      <c r="J135" s="114" t="s">
        <v>177</v>
      </c>
      <c r="K135" s="114" t="s">
        <v>316</v>
      </c>
      <c r="L135" s="114" t="s">
        <v>159</v>
      </c>
      <c r="M135" s="114">
        <v>3</v>
      </c>
      <c r="N135" s="114" t="s">
        <v>257</v>
      </c>
      <c r="O135" s="114">
        <v>18</v>
      </c>
      <c r="P135" s="115" t="s">
        <v>361</v>
      </c>
      <c r="Q135" s="114"/>
      <c r="R135" s="114" t="s">
        <v>133</v>
      </c>
      <c r="S135" s="114" t="s">
        <v>362</v>
      </c>
      <c r="T135" s="114"/>
      <c r="U135" s="114"/>
      <c r="V135" s="114"/>
      <c r="W135" s="114"/>
      <c r="X135" s="114"/>
      <c r="Y135" s="114"/>
      <c r="Z135" s="114"/>
      <c r="AA135" s="114"/>
      <c r="AB135" s="114"/>
      <c r="AC135" s="114"/>
      <c r="AD135" s="114"/>
      <c r="AE135" s="114"/>
      <c r="AF135" s="114"/>
      <c r="AG135" s="114"/>
      <c r="AH135" s="114"/>
    </row>
    <row r="136" spans="1:34" ht="89.25">
      <c r="A136" s="100">
        <f t="shared" si="4"/>
        <v>1135</v>
      </c>
      <c r="B136" s="114" t="s">
        <v>314</v>
      </c>
      <c r="C136" s="114">
        <v>135</v>
      </c>
      <c r="D136" s="114" t="s">
        <v>315</v>
      </c>
      <c r="E136" s="114"/>
      <c r="F136" s="114"/>
      <c r="G136" s="114" t="s">
        <v>155</v>
      </c>
      <c r="H136" s="114">
        <v>10</v>
      </c>
      <c r="I136" s="114" t="s">
        <v>170</v>
      </c>
      <c r="J136" s="114" t="s">
        <v>177</v>
      </c>
      <c r="K136" s="114" t="s">
        <v>316</v>
      </c>
      <c r="L136" s="114" t="s">
        <v>159</v>
      </c>
      <c r="M136" s="114">
        <v>3</v>
      </c>
      <c r="N136" s="114" t="s">
        <v>254</v>
      </c>
      <c r="O136" s="114">
        <v>26</v>
      </c>
      <c r="P136" s="115" t="s">
        <v>359</v>
      </c>
      <c r="Q136" s="114"/>
      <c r="R136" s="114" t="s">
        <v>134</v>
      </c>
      <c r="S136" s="114" t="s">
        <v>360</v>
      </c>
      <c r="T136" s="114"/>
      <c r="U136" s="114"/>
      <c r="V136" s="114"/>
      <c r="W136" s="114"/>
      <c r="X136" s="114"/>
      <c r="Y136" s="114"/>
      <c r="Z136" s="114"/>
      <c r="AA136" s="114"/>
      <c r="AB136" s="114"/>
      <c r="AC136" s="114"/>
      <c r="AD136" s="114"/>
      <c r="AE136" s="114"/>
      <c r="AF136" s="114"/>
      <c r="AG136" s="114"/>
      <c r="AH136" s="114"/>
    </row>
    <row r="137" spans="1:34" ht="127.5">
      <c r="A137" s="100">
        <f t="shared" si="4"/>
        <v>1136</v>
      </c>
      <c r="B137" s="114" t="s">
        <v>314</v>
      </c>
      <c r="C137" s="114">
        <v>136</v>
      </c>
      <c r="D137" s="114" t="s">
        <v>315</v>
      </c>
      <c r="E137" s="114"/>
      <c r="F137" s="114"/>
      <c r="G137" s="114" t="s">
        <v>155</v>
      </c>
      <c r="H137" s="114">
        <v>11</v>
      </c>
      <c r="I137" s="114" t="s">
        <v>170</v>
      </c>
      <c r="J137" s="114" t="s">
        <v>177</v>
      </c>
      <c r="K137" s="114" t="s">
        <v>316</v>
      </c>
      <c r="L137" s="114" t="s">
        <v>159</v>
      </c>
      <c r="M137" s="114">
        <v>4</v>
      </c>
      <c r="N137" s="114" t="s">
        <v>297</v>
      </c>
      <c r="O137" s="114">
        <v>26</v>
      </c>
      <c r="P137" s="115" t="s">
        <v>357</v>
      </c>
      <c r="Q137" s="114"/>
      <c r="R137" s="114" t="s">
        <v>133</v>
      </c>
      <c r="S137" s="114" t="s">
        <v>358</v>
      </c>
      <c r="T137" s="114"/>
      <c r="U137" s="114"/>
      <c r="V137" s="114"/>
      <c r="W137" s="114"/>
      <c r="X137" s="114"/>
      <c r="Y137" s="114"/>
      <c r="Z137" s="114"/>
      <c r="AA137" s="114"/>
      <c r="AB137" s="114"/>
      <c r="AC137" s="114"/>
      <c r="AD137" s="114"/>
      <c r="AE137" s="114"/>
      <c r="AF137" s="114"/>
      <c r="AG137" s="114"/>
      <c r="AH137" s="114"/>
    </row>
    <row r="138" spans="1:34" ht="255">
      <c r="A138" s="100">
        <f t="shared" si="4"/>
        <v>1137</v>
      </c>
      <c r="B138" s="114" t="s">
        <v>314</v>
      </c>
      <c r="C138" s="114">
        <v>137</v>
      </c>
      <c r="D138" s="114" t="s">
        <v>315</v>
      </c>
      <c r="E138" s="114"/>
      <c r="F138" s="114"/>
      <c r="G138" s="114" t="s">
        <v>155</v>
      </c>
      <c r="H138" s="114">
        <v>12</v>
      </c>
      <c r="I138" s="114" t="s">
        <v>170</v>
      </c>
      <c r="J138" s="114" t="s">
        <v>177</v>
      </c>
      <c r="K138" s="114" t="s">
        <v>316</v>
      </c>
      <c r="L138" s="114" t="s">
        <v>159</v>
      </c>
      <c r="M138" s="114">
        <v>4</v>
      </c>
      <c r="N138" s="114" t="s">
        <v>297</v>
      </c>
      <c r="O138" s="114">
        <v>32</v>
      </c>
      <c r="P138" s="115" t="s">
        <v>355</v>
      </c>
      <c r="Q138" s="114"/>
      <c r="R138" s="114" t="s">
        <v>133</v>
      </c>
      <c r="S138" s="115" t="s">
        <v>356</v>
      </c>
      <c r="T138" s="114"/>
      <c r="U138" s="114"/>
      <c r="V138" s="114"/>
      <c r="W138" s="114"/>
      <c r="X138" s="114"/>
      <c r="Y138" s="114"/>
      <c r="Z138" s="114"/>
      <c r="AA138" s="114"/>
      <c r="AB138" s="114"/>
      <c r="AC138" s="114"/>
      <c r="AD138" s="114"/>
      <c r="AE138" s="114"/>
      <c r="AF138" s="114"/>
      <c r="AG138" s="114"/>
      <c r="AH138" s="114"/>
    </row>
    <row r="139" spans="1:34" ht="89.25">
      <c r="A139" s="100">
        <f t="shared" si="4"/>
        <v>1138</v>
      </c>
      <c r="B139" s="114" t="s">
        <v>314</v>
      </c>
      <c r="C139" s="114">
        <v>138</v>
      </c>
      <c r="D139" s="114" t="s">
        <v>315</v>
      </c>
      <c r="E139" s="114"/>
      <c r="F139" s="114"/>
      <c r="G139" s="114" t="s">
        <v>155</v>
      </c>
      <c r="H139" s="114">
        <v>13</v>
      </c>
      <c r="I139" s="114" t="s">
        <v>170</v>
      </c>
      <c r="J139" s="114" t="s">
        <v>177</v>
      </c>
      <c r="K139" s="114" t="s">
        <v>316</v>
      </c>
      <c r="L139" s="114" t="s">
        <v>159</v>
      </c>
      <c r="M139" s="114">
        <v>4</v>
      </c>
      <c r="N139" s="114" t="s">
        <v>251</v>
      </c>
      <c r="O139" s="114">
        <v>41</v>
      </c>
      <c r="P139" s="115" t="s">
        <v>353</v>
      </c>
      <c r="Q139" s="114"/>
      <c r="R139" s="114" t="s">
        <v>133</v>
      </c>
      <c r="S139" s="114" t="s">
        <v>354</v>
      </c>
      <c r="T139" s="114"/>
      <c r="U139" s="114"/>
      <c r="V139" s="114"/>
      <c r="W139" s="114"/>
      <c r="X139" s="114"/>
      <c r="Y139" s="114"/>
      <c r="Z139" s="114"/>
      <c r="AA139" s="114"/>
      <c r="AB139" s="114"/>
      <c r="AC139" s="114"/>
      <c r="AD139" s="114"/>
      <c r="AE139" s="114"/>
      <c r="AF139" s="114"/>
      <c r="AG139" s="114"/>
      <c r="AH139" s="114"/>
    </row>
    <row r="140" spans="1:34" ht="178.5">
      <c r="A140" s="100">
        <f t="shared" si="4"/>
        <v>1139</v>
      </c>
      <c r="B140" s="114" t="s">
        <v>314</v>
      </c>
      <c r="C140" s="114">
        <v>139</v>
      </c>
      <c r="D140" s="114" t="s">
        <v>315</v>
      </c>
      <c r="E140" s="114"/>
      <c r="F140" s="114"/>
      <c r="G140" s="114" t="s">
        <v>155</v>
      </c>
      <c r="H140" s="114">
        <v>14</v>
      </c>
      <c r="I140" s="114" t="s">
        <v>170</v>
      </c>
      <c r="J140" s="114" t="s">
        <v>177</v>
      </c>
      <c r="K140" s="114" t="s">
        <v>316</v>
      </c>
      <c r="L140" s="114" t="s">
        <v>159</v>
      </c>
      <c r="M140" s="114">
        <v>5</v>
      </c>
      <c r="N140" s="114" t="s">
        <v>294</v>
      </c>
      <c r="O140" s="114">
        <v>7</v>
      </c>
      <c r="P140" s="115" t="s">
        <v>351</v>
      </c>
      <c r="Q140" s="114"/>
      <c r="R140" s="114" t="s">
        <v>133</v>
      </c>
      <c r="S140" s="115" t="s">
        <v>352</v>
      </c>
      <c r="T140" s="114"/>
      <c r="U140" s="114"/>
      <c r="V140" s="114"/>
      <c r="W140" s="114"/>
      <c r="X140" s="114"/>
      <c r="Y140" s="114"/>
      <c r="Z140" s="114"/>
      <c r="AA140" s="114"/>
      <c r="AB140" s="114"/>
      <c r="AC140" s="114"/>
      <c r="AD140" s="114"/>
      <c r="AE140" s="114"/>
      <c r="AF140" s="114"/>
      <c r="AG140" s="114"/>
      <c r="AH140" s="114"/>
    </row>
    <row r="141" spans="1:34" ht="165.75">
      <c r="A141" s="100">
        <f t="shared" si="4"/>
        <v>1140</v>
      </c>
      <c r="B141" s="114" t="s">
        <v>314</v>
      </c>
      <c r="C141" s="114">
        <v>140</v>
      </c>
      <c r="D141" s="114" t="s">
        <v>315</v>
      </c>
      <c r="E141" s="114"/>
      <c r="F141" s="114"/>
      <c r="G141" s="114" t="s">
        <v>155</v>
      </c>
      <c r="H141" s="114">
        <v>15</v>
      </c>
      <c r="I141" s="114" t="s">
        <v>170</v>
      </c>
      <c r="J141" s="114" t="s">
        <v>177</v>
      </c>
      <c r="K141" s="114" t="s">
        <v>316</v>
      </c>
      <c r="L141" s="114" t="s">
        <v>159</v>
      </c>
      <c r="M141" s="114">
        <v>5</v>
      </c>
      <c r="N141" s="114" t="s">
        <v>294</v>
      </c>
      <c r="O141" s="114">
        <v>16</v>
      </c>
      <c r="P141" s="115" t="s">
        <v>349</v>
      </c>
      <c r="Q141" s="114"/>
      <c r="R141" s="114" t="s">
        <v>133</v>
      </c>
      <c r="S141" s="115" t="s">
        <v>350</v>
      </c>
      <c r="T141" s="114"/>
      <c r="U141" s="114"/>
      <c r="V141" s="114"/>
      <c r="W141" s="114"/>
      <c r="X141" s="114"/>
      <c r="Y141" s="114"/>
      <c r="Z141" s="114"/>
      <c r="AA141" s="114"/>
      <c r="AB141" s="114"/>
      <c r="AC141" s="114"/>
      <c r="AD141" s="114"/>
      <c r="AE141" s="114"/>
      <c r="AF141" s="114"/>
      <c r="AG141" s="114"/>
      <c r="AH141" s="114"/>
    </row>
    <row r="142" spans="1:34" ht="127.5">
      <c r="A142" s="100">
        <f t="shared" si="4"/>
        <v>1141</v>
      </c>
      <c r="B142" s="114" t="s">
        <v>314</v>
      </c>
      <c r="C142" s="114">
        <v>141</v>
      </c>
      <c r="D142" s="114" t="s">
        <v>315</v>
      </c>
      <c r="E142" s="114"/>
      <c r="F142" s="114"/>
      <c r="G142" s="114" t="s">
        <v>155</v>
      </c>
      <c r="H142" s="114">
        <v>16</v>
      </c>
      <c r="I142" s="114" t="s">
        <v>170</v>
      </c>
      <c r="J142" s="114" t="s">
        <v>177</v>
      </c>
      <c r="K142" s="114" t="s">
        <v>316</v>
      </c>
      <c r="L142" s="114" t="s">
        <v>159</v>
      </c>
      <c r="M142" s="114">
        <v>5</v>
      </c>
      <c r="N142" s="114" t="s">
        <v>346</v>
      </c>
      <c r="O142" s="114">
        <v>24</v>
      </c>
      <c r="P142" s="115" t="s">
        <v>347</v>
      </c>
      <c r="Q142" s="114"/>
      <c r="R142" s="114" t="s">
        <v>133</v>
      </c>
      <c r="S142" s="115" t="s">
        <v>348</v>
      </c>
      <c r="T142" s="114"/>
      <c r="U142" s="114"/>
      <c r="V142" s="114"/>
      <c r="W142" s="114"/>
      <c r="X142" s="114"/>
      <c r="Y142" s="114"/>
      <c r="Z142" s="114"/>
      <c r="AA142" s="114"/>
      <c r="AB142" s="114"/>
      <c r="AC142" s="114"/>
      <c r="AD142" s="114"/>
      <c r="AE142" s="114"/>
      <c r="AF142" s="114"/>
      <c r="AG142" s="114"/>
      <c r="AH142" s="114"/>
    </row>
    <row r="143" spans="1:34" ht="165.75">
      <c r="A143" s="100">
        <f t="shared" si="4"/>
        <v>1142</v>
      </c>
      <c r="B143" s="114" t="s">
        <v>314</v>
      </c>
      <c r="C143" s="114">
        <v>142</v>
      </c>
      <c r="D143" s="114" t="s">
        <v>315</v>
      </c>
      <c r="E143" s="114"/>
      <c r="F143" s="114"/>
      <c r="G143" s="114" t="s">
        <v>155</v>
      </c>
      <c r="H143" s="114">
        <v>17</v>
      </c>
      <c r="I143" s="114" t="s">
        <v>170</v>
      </c>
      <c r="J143" s="114" t="s">
        <v>177</v>
      </c>
      <c r="K143" s="114" t="s">
        <v>316</v>
      </c>
      <c r="L143" s="114" t="s">
        <v>159</v>
      </c>
      <c r="M143" s="114">
        <v>7</v>
      </c>
      <c r="N143" s="114" t="s">
        <v>187</v>
      </c>
      <c r="O143" s="114"/>
      <c r="P143" s="115" t="s">
        <v>344</v>
      </c>
      <c r="Q143" s="114"/>
      <c r="R143" s="114" t="s">
        <v>133</v>
      </c>
      <c r="S143" s="115" t="s">
        <v>345</v>
      </c>
      <c r="T143" s="114"/>
      <c r="U143" s="114"/>
      <c r="V143" s="114"/>
      <c r="W143" s="114"/>
      <c r="X143" s="114"/>
      <c r="Y143" s="114"/>
      <c r="Z143" s="114"/>
      <c r="AA143" s="114"/>
      <c r="AB143" s="114"/>
      <c r="AC143" s="114"/>
      <c r="AD143" s="114"/>
      <c r="AE143" s="114"/>
      <c r="AF143" s="114"/>
      <c r="AG143" s="114"/>
      <c r="AH143" s="114"/>
    </row>
    <row r="144" spans="1:34" ht="38.25">
      <c r="A144" s="100">
        <f t="shared" si="4"/>
        <v>1143</v>
      </c>
      <c r="B144" s="114" t="s">
        <v>314</v>
      </c>
      <c r="C144" s="114">
        <v>143</v>
      </c>
      <c r="D144" s="114" t="s">
        <v>315</v>
      </c>
      <c r="E144" s="114"/>
      <c r="F144" s="114"/>
      <c r="G144" s="114" t="s">
        <v>155</v>
      </c>
      <c r="H144" s="114">
        <v>18</v>
      </c>
      <c r="I144" s="114" t="s">
        <v>170</v>
      </c>
      <c r="J144" s="114" t="s">
        <v>177</v>
      </c>
      <c r="K144" s="114" t="s">
        <v>316</v>
      </c>
      <c r="L144" s="114" t="s">
        <v>159</v>
      </c>
      <c r="M144" s="114">
        <v>7</v>
      </c>
      <c r="N144" s="114" t="s">
        <v>187</v>
      </c>
      <c r="O144" s="114">
        <v>30</v>
      </c>
      <c r="P144" s="114" t="s">
        <v>340</v>
      </c>
      <c r="Q144" s="114"/>
      <c r="R144" s="114" t="s">
        <v>133</v>
      </c>
      <c r="S144" s="114" t="s">
        <v>343</v>
      </c>
      <c r="T144" s="114"/>
      <c r="U144" s="114"/>
      <c r="V144" s="114"/>
      <c r="W144" s="114"/>
      <c r="X144" s="114"/>
      <c r="Y144" s="114"/>
      <c r="Z144" s="114"/>
      <c r="AA144" s="114"/>
      <c r="AB144" s="114"/>
      <c r="AC144" s="114"/>
      <c r="AD144" s="114"/>
      <c r="AE144" s="114"/>
      <c r="AF144" s="114"/>
      <c r="AG144" s="114"/>
      <c r="AH144" s="114"/>
    </row>
    <row r="145" spans="1:34" ht="38.25">
      <c r="A145" s="100">
        <f t="shared" si="4"/>
        <v>1144</v>
      </c>
      <c r="B145" s="114" t="s">
        <v>314</v>
      </c>
      <c r="C145" s="114">
        <v>144</v>
      </c>
      <c r="D145" s="114" t="s">
        <v>315</v>
      </c>
      <c r="E145" s="114"/>
      <c r="F145" s="114"/>
      <c r="G145" s="114" t="s">
        <v>155</v>
      </c>
      <c r="H145" s="114">
        <v>19</v>
      </c>
      <c r="I145" s="114" t="s">
        <v>170</v>
      </c>
      <c r="J145" s="114" t="s">
        <v>177</v>
      </c>
      <c r="K145" s="114" t="s">
        <v>316</v>
      </c>
      <c r="L145" s="114" t="s">
        <v>159</v>
      </c>
      <c r="M145" s="114">
        <v>7</v>
      </c>
      <c r="N145" s="114" t="s">
        <v>187</v>
      </c>
      <c r="O145" s="114">
        <v>34</v>
      </c>
      <c r="P145" s="114" t="s">
        <v>340</v>
      </c>
      <c r="Q145" s="114"/>
      <c r="R145" s="114" t="s">
        <v>133</v>
      </c>
      <c r="S145" s="114" t="s">
        <v>342</v>
      </c>
      <c r="T145" s="114"/>
      <c r="U145" s="114"/>
      <c r="V145" s="114"/>
      <c r="W145" s="114"/>
      <c r="X145" s="114"/>
      <c r="Y145" s="114"/>
      <c r="Z145" s="114"/>
      <c r="AA145" s="114"/>
      <c r="AB145" s="114"/>
      <c r="AC145" s="114"/>
      <c r="AD145" s="114"/>
      <c r="AE145" s="114"/>
      <c r="AF145" s="114"/>
      <c r="AG145" s="114"/>
      <c r="AH145" s="114"/>
    </row>
    <row r="146" spans="1:34" ht="25.5">
      <c r="A146" s="100">
        <f t="shared" si="4"/>
        <v>1145</v>
      </c>
      <c r="B146" s="114" t="s">
        <v>314</v>
      </c>
      <c r="C146" s="114">
        <v>145</v>
      </c>
      <c r="D146" s="114" t="s">
        <v>315</v>
      </c>
      <c r="E146" s="114"/>
      <c r="F146" s="114"/>
      <c r="G146" s="114" t="s">
        <v>155</v>
      </c>
      <c r="H146" s="114">
        <v>20</v>
      </c>
      <c r="I146" s="114" t="s">
        <v>170</v>
      </c>
      <c r="J146" s="114" t="s">
        <v>177</v>
      </c>
      <c r="K146" s="114" t="s">
        <v>316</v>
      </c>
      <c r="L146" s="114" t="s">
        <v>159</v>
      </c>
      <c r="M146" s="114">
        <v>7</v>
      </c>
      <c r="N146" s="114" t="s">
        <v>187</v>
      </c>
      <c r="O146" s="114">
        <v>39</v>
      </c>
      <c r="P146" s="114" t="s">
        <v>340</v>
      </c>
      <c r="Q146" s="114"/>
      <c r="R146" s="114" t="s">
        <v>133</v>
      </c>
      <c r="S146" s="114" t="s">
        <v>341</v>
      </c>
      <c r="T146" s="114"/>
      <c r="U146" s="114"/>
      <c r="V146" s="114"/>
      <c r="W146" s="114"/>
      <c r="X146" s="114"/>
      <c r="Y146" s="114"/>
      <c r="Z146" s="114"/>
      <c r="AA146" s="114"/>
      <c r="AB146" s="114"/>
      <c r="AC146" s="114"/>
      <c r="AD146" s="114"/>
      <c r="AE146" s="114"/>
      <c r="AF146" s="114"/>
      <c r="AG146" s="114"/>
      <c r="AH146" s="114"/>
    </row>
    <row r="147" spans="1:34" ht="26.25" thickBot="1">
      <c r="A147" s="100">
        <f t="shared" si="4"/>
        <v>1146</v>
      </c>
      <c r="B147" s="114" t="s">
        <v>314</v>
      </c>
      <c r="C147" s="114">
        <v>146</v>
      </c>
      <c r="D147" s="114" t="s">
        <v>315</v>
      </c>
      <c r="E147" s="114"/>
      <c r="F147" s="114"/>
      <c r="G147" s="114" t="s">
        <v>155</v>
      </c>
      <c r="H147" s="114">
        <v>21</v>
      </c>
      <c r="I147" s="114" t="s">
        <v>170</v>
      </c>
      <c r="J147" s="114" t="s">
        <v>177</v>
      </c>
      <c r="K147" s="114" t="s">
        <v>316</v>
      </c>
      <c r="L147" s="114" t="s">
        <v>159</v>
      </c>
      <c r="M147" s="114">
        <v>7</v>
      </c>
      <c r="N147" s="114" t="s">
        <v>187</v>
      </c>
      <c r="O147" s="114">
        <v>42</v>
      </c>
      <c r="P147" s="114" t="s">
        <v>340</v>
      </c>
      <c r="Q147" s="114"/>
      <c r="R147" s="114" t="s">
        <v>133</v>
      </c>
      <c r="S147" s="114" t="s">
        <v>341</v>
      </c>
      <c r="T147" s="114"/>
      <c r="U147" s="114"/>
      <c r="V147" s="114"/>
      <c r="W147" s="114"/>
      <c r="X147" s="114"/>
      <c r="Y147" s="114"/>
      <c r="Z147" s="114"/>
      <c r="AA147" s="114"/>
      <c r="AB147" s="114"/>
      <c r="AC147" s="114"/>
      <c r="AD147" s="114"/>
      <c r="AE147" s="114"/>
      <c r="AF147" s="114"/>
      <c r="AG147" s="114"/>
      <c r="AH147" s="114"/>
    </row>
    <row r="148" spans="1:34" ht="90" thickBot="1">
      <c r="A148" s="100">
        <f t="shared" si="4"/>
        <v>1147</v>
      </c>
      <c r="B148" s="114" t="s">
        <v>314</v>
      </c>
      <c r="C148" s="114">
        <v>147</v>
      </c>
      <c r="D148" s="114" t="s">
        <v>315</v>
      </c>
      <c r="E148" s="114"/>
      <c r="F148" s="114"/>
      <c r="G148" s="114" t="s">
        <v>155</v>
      </c>
      <c r="H148" s="114">
        <v>22</v>
      </c>
      <c r="I148" s="114" t="s">
        <v>170</v>
      </c>
      <c r="J148" s="114" t="s">
        <v>177</v>
      </c>
      <c r="K148" s="114" t="s">
        <v>316</v>
      </c>
      <c r="L148" s="114" t="s">
        <v>119</v>
      </c>
      <c r="M148" s="114">
        <v>8</v>
      </c>
      <c r="N148" s="114" t="s">
        <v>335</v>
      </c>
      <c r="O148" s="114"/>
      <c r="P148" s="115" t="s">
        <v>338</v>
      </c>
      <c r="Q148" s="114"/>
      <c r="R148" s="114" t="s">
        <v>134</v>
      </c>
      <c r="S148" s="114" t="s">
        <v>339</v>
      </c>
      <c r="T148" s="114"/>
      <c r="U148" s="150"/>
      <c r="V148" s="114"/>
      <c r="W148" s="114"/>
      <c r="X148" s="114"/>
      <c r="Y148" s="114"/>
      <c r="Z148" s="114"/>
      <c r="AA148" s="114"/>
      <c r="AB148" s="114"/>
      <c r="AC148" s="114"/>
      <c r="AD148" s="114"/>
      <c r="AE148" s="114"/>
      <c r="AF148" s="114"/>
      <c r="AG148" s="114"/>
      <c r="AH148" s="114"/>
    </row>
    <row r="149" spans="1:34" ht="153">
      <c r="A149" s="100">
        <f t="shared" si="4"/>
        <v>1148</v>
      </c>
      <c r="B149" s="114" t="s">
        <v>314</v>
      </c>
      <c r="C149" s="114">
        <v>148</v>
      </c>
      <c r="D149" s="114" t="s">
        <v>315</v>
      </c>
      <c r="E149" s="114"/>
      <c r="F149" s="114"/>
      <c r="G149" s="114" t="s">
        <v>155</v>
      </c>
      <c r="H149" s="114">
        <v>23</v>
      </c>
      <c r="I149" s="114" t="s">
        <v>170</v>
      </c>
      <c r="J149" s="114" t="s">
        <v>177</v>
      </c>
      <c r="K149" s="114" t="s">
        <v>316</v>
      </c>
      <c r="L149" s="114" t="s">
        <v>159</v>
      </c>
      <c r="M149" s="114">
        <v>8</v>
      </c>
      <c r="N149" s="114" t="s">
        <v>335</v>
      </c>
      <c r="O149" s="114"/>
      <c r="P149" s="115" t="s">
        <v>336</v>
      </c>
      <c r="Q149" s="114"/>
      <c r="R149" s="114" t="s">
        <v>133</v>
      </c>
      <c r="S149" s="114" t="s">
        <v>337</v>
      </c>
      <c r="T149" s="114"/>
      <c r="U149" s="114"/>
      <c r="V149" s="114"/>
      <c r="W149" s="114"/>
      <c r="X149" s="114"/>
      <c r="Y149" s="114"/>
      <c r="Z149" s="114"/>
      <c r="AA149" s="114"/>
      <c r="AB149" s="114"/>
      <c r="AC149" s="114"/>
      <c r="AD149" s="114"/>
      <c r="AE149" s="114"/>
      <c r="AF149" s="114"/>
      <c r="AG149" s="114"/>
      <c r="AH149" s="114"/>
    </row>
    <row r="150" spans="1:34" ht="344.25">
      <c r="A150" s="100">
        <f t="shared" si="4"/>
        <v>1149</v>
      </c>
      <c r="B150" s="114" t="s">
        <v>314</v>
      </c>
      <c r="C150" s="114">
        <v>149</v>
      </c>
      <c r="D150" s="114" t="s">
        <v>315</v>
      </c>
      <c r="E150" s="114"/>
      <c r="F150" s="114"/>
      <c r="G150" s="114" t="s">
        <v>155</v>
      </c>
      <c r="H150" s="114">
        <v>24</v>
      </c>
      <c r="I150" s="114" t="s">
        <v>170</v>
      </c>
      <c r="J150" s="114" t="s">
        <v>177</v>
      </c>
      <c r="K150" s="114" t="s">
        <v>316</v>
      </c>
      <c r="L150" s="114" t="s">
        <v>159</v>
      </c>
      <c r="M150" s="114">
        <v>9</v>
      </c>
      <c r="N150" s="114" t="s">
        <v>332</v>
      </c>
      <c r="O150" s="114">
        <v>40</v>
      </c>
      <c r="P150" s="115" t="s">
        <v>333</v>
      </c>
      <c r="Q150" s="114"/>
      <c r="R150" s="114" t="s">
        <v>133</v>
      </c>
      <c r="S150" s="115" t="s">
        <v>334</v>
      </c>
      <c r="T150" s="114"/>
      <c r="U150" s="114"/>
      <c r="V150" s="114"/>
      <c r="W150" s="114"/>
      <c r="X150" s="114"/>
      <c r="Y150" s="114"/>
      <c r="Z150" s="114"/>
      <c r="AA150" s="114"/>
      <c r="AB150" s="114"/>
      <c r="AC150" s="114"/>
      <c r="AD150" s="114"/>
      <c r="AE150" s="114"/>
      <c r="AF150" s="114"/>
      <c r="AG150" s="114"/>
      <c r="AH150" s="114"/>
    </row>
    <row r="151" spans="1:34" ht="114.75">
      <c r="A151" s="100">
        <f t="shared" si="4"/>
        <v>1150</v>
      </c>
      <c r="B151" s="114" t="s">
        <v>314</v>
      </c>
      <c r="C151" s="114">
        <v>150</v>
      </c>
      <c r="D151" s="114" t="s">
        <v>315</v>
      </c>
      <c r="E151" s="114"/>
      <c r="F151" s="114"/>
      <c r="G151" s="114" t="s">
        <v>155</v>
      </c>
      <c r="H151" s="114">
        <v>25</v>
      </c>
      <c r="I151" s="114" t="s">
        <v>170</v>
      </c>
      <c r="J151" s="114" t="s">
        <v>177</v>
      </c>
      <c r="K151" s="114" t="s">
        <v>316</v>
      </c>
      <c r="L151" s="114" t="s">
        <v>159</v>
      </c>
      <c r="M151" s="114"/>
      <c r="N151" s="114">
        <v>10</v>
      </c>
      <c r="O151" s="114"/>
      <c r="P151" s="115" t="s">
        <v>330</v>
      </c>
      <c r="Q151" s="114"/>
      <c r="R151" s="114" t="s">
        <v>133</v>
      </c>
      <c r="S151" s="114" t="s">
        <v>331</v>
      </c>
      <c r="T151" s="114"/>
      <c r="U151" s="114"/>
      <c r="V151" s="114"/>
      <c r="W151" s="114"/>
      <c r="X151" s="114"/>
      <c r="Y151" s="114"/>
      <c r="Z151" s="114"/>
      <c r="AA151" s="114"/>
      <c r="AB151" s="114"/>
      <c r="AC151" s="114"/>
      <c r="AD151" s="114"/>
      <c r="AE151" s="114"/>
      <c r="AF151" s="114"/>
      <c r="AG151" s="114"/>
      <c r="AH151" s="114"/>
    </row>
    <row r="152" spans="1:34" ht="63.75">
      <c r="A152" s="100">
        <f t="shared" si="4"/>
        <v>1151</v>
      </c>
      <c r="B152" s="114" t="s">
        <v>314</v>
      </c>
      <c r="C152" s="114">
        <v>151</v>
      </c>
      <c r="D152" s="114" t="s">
        <v>315</v>
      </c>
      <c r="E152" s="114"/>
      <c r="F152" s="114"/>
      <c r="G152" s="114" t="s">
        <v>155</v>
      </c>
      <c r="H152" s="114">
        <v>26</v>
      </c>
      <c r="I152" s="114" t="s">
        <v>170</v>
      </c>
      <c r="J152" s="114" t="s">
        <v>177</v>
      </c>
      <c r="K152" s="114" t="s">
        <v>316</v>
      </c>
      <c r="L152" s="114" t="s">
        <v>159</v>
      </c>
      <c r="M152" s="114">
        <v>17</v>
      </c>
      <c r="N152" s="114">
        <v>11.1</v>
      </c>
      <c r="O152" s="114">
        <v>47</v>
      </c>
      <c r="P152" s="114" t="s">
        <v>328</v>
      </c>
      <c r="Q152" s="114"/>
      <c r="R152" s="114" t="s">
        <v>133</v>
      </c>
      <c r="S152" s="114" t="s">
        <v>329</v>
      </c>
      <c r="T152" s="114"/>
      <c r="U152" s="114"/>
      <c r="V152" s="114"/>
      <c r="W152" s="114"/>
      <c r="X152" s="114"/>
      <c r="Y152" s="114"/>
      <c r="Z152" s="114"/>
      <c r="AA152" s="114"/>
      <c r="AB152" s="114"/>
      <c r="AC152" s="114"/>
      <c r="AD152" s="114"/>
      <c r="AE152" s="114"/>
      <c r="AF152" s="114"/>
      <c r="AG152" s="114"/>
      <c r="AH152" s="114"/>
    </row>
    <row r="153" spans="1:34" ht="153">
      <c r="A153" s="100">
        <f t="shared" si="4"/>
        <v>1152</v>
      </c>
      <c r="B153" s="114" t="s">
        <v>314</v>
      </c>
      <c r="C153" s="114">
        <v>152</v>
      </c>
      <c r="D153" s="114" t="s">
        <v>315</v>
      </c>
      <c r="E153" s="114"/>
      <c r="F153" s="114"/>
      <c r="G153" s="114" t="s">
        <v>155</v>
      </c>
      <c r="H153" s="114">
        <v>27</v>
      </c>
      <c r="I153" s="114" t="s">
        <v>170</v>
      </c>
      <c r="J153" s="114" t="s">
        <v>177</v>
      </c>
      <c r="K153" s="114" t="s">
        <v>316</v>
      </c>
      <c r="L153" s="114" t="s">
        <v>159</v>
      </c>
      <c r="M153" s="114">
        <v>18</v>
      </c>
      <c r="N153" s="114">
        <v>11.3</v>
      </c>
      <c r="O153" s="114">
        <v>7</v>
      </c>
      <c r="P153" s="115" t="s">
        <v>326</v>
      </c>
      <c r="Q153" s="114"/>
      <c r="R153" s="114" t="s">
        <v>133</v>
      </c>
      <c r="S153" s="115" t="s">
        <v>327</v>
      </c>
      <c r="T153" s="114"/>
      <c r="U153" s="114"/>
      <c r="V153" s="114"/>
      <c r="W153" s="114"/>
      <c r="X153" s="114"/>
      <c r="Y153" s="114"/>
      <c r="Z153" s="114"/>
      <c r="AA153" s="114"/>
      <c r="AB153" s="114"/>
      <c r="AC153" s="114"/>
      <c r="AD153" s="114"/>
      <c r="AE153" s="114"/>
      <c r="AF153" s="114"/>
      <c r="AG153" s="114"/>
      <c r="AH153" s="114"/>
    </row>
    <row r="154" spans="1:34" ht="357">
      <c r="A154" s="100">
        <f t="shared" si="4"/>
        <v>1153</v>
      </c>
      <c r="B154" s="114" t="s">
        <v>314</v>
      </c>
      <c r="C154" s="114">
        <v>153</v>
      </c>
      <c r="D154" s="114" t="s">
        <v>315</v>
      </c>
      <c r="E154" s="114"/>
      <c r="F154" s="114"/>
      <c r="G154" s="114" t="s">
        <v>155</v>
      </c>
      <c r="H154" s="114">
        <v>28</v>
      </c>
      <c r="I154" s="114" t="s">
        <v>170</v>
      </c>
      <c r="J154" s="114" t="s">
        <v>177</v>
      </c>
      <c r="K154" s="114" t="s">
        <v>316</v>
      </c>
      <c r="L154" s="114" t="s">
        <v>159</v>
      </c>
      <c r="M154" s="114">
        <v>18</v>
      </c>
      <c r="N154" s="114">
        <v>11.2</v>
      </c>
      <c r="O154" s="114"/>
      <c r="P154" s="115" t="s">
        <v>324</v>
      </c>
      <c r="Q154" s="114"/>
      <c r="R154" s="114" t="s">
        <v>133</v>
      </c>
      <c r="S154" s="115" t="s">
        <v>325</v>
      </c>
      <c r="T154" s="114"/>
      <c r="U154" s="114"/>
      <c r="V154" s="114"/>
      <c r="W154" s="114"/>
      <c r="X154" s="114"/>
      <c r="Y154" s="114"/>
      <c r="Z154" s="114"/>
      <c r="AA154" s="114"/>
      <c r="AB154" s="114"/>
      <c r="AC154" s="114"/>
      <c r="AD154" s="114"/>
      <c r="AE154" s="114"/>
      <c r="AF154" s="114"/>
      <c r="AG154" s="114"/>
      <c r="AH154" s="114"/>
    </row>
    <row r="155" spans="1:34" ht="38.25">
      <c r="A155" s="100">
        <f t="shared" si="4"/>
        <v>1154</v>
      </c>
      <c r="B155" s="114" t="s">
        <v>314</v>
      </c>
      <c r="C155" s="114">
        <v>154</v>
      </c>
      <c r="D155" s="114" t="s">
        <v>315</v>
      </c>
      <c r="E155" s="114"/>
      <c r="F155" s="114"/>
      <c r="G155" s="114" t="s">
        <v>155</v>
      </c>
      <c r="H155" s="114">
        <v>29</v>
      </c>
      <c r="I155" s="114" t="s">
        <v>170</v>
      </c>
      <c r="J155" s="114" t="s">
        <v>177</v>
      </c>
      <c r="K155" s="114" t="s">
        <v>316</v>
      </c>
      <c r="L155" s="114" t="s">
        <v>159</v>
      </c>
      <c r="M155" s="114">
        <v>32</v>
      </c>
      <c r="N155" s="114" t="s">
        <v>29</v>
      </c>
      <c r="O155" s="114"/>
      <c r="P155" s="114" t="s">
        <v>322</v>
      </c>
      <c r="Q155" s="114"/>
      <c r="R155" s="114" t="s">
        <v>133</v>
      </c>
      <c r="S155" s="114" t="s">
        <v>323</v>
      </c>
      <c r="T155" s="114"/>
      <c r="U155" s="114"/>
      <c r="V155" s="114"/>
      <c r="W155" s="114"/>
      <c r="X155" s="114"/>
      <c r="Y155" s="114"/>
      <c r="Z155" s="114"/>
      <c r="AA155" s="114"/>
      <c r="AB155" s="114"/>
      <c r="AC155" s="114"/>
      <c r="AD155" s="114"/>
      <c r="AE155" s="114"/>
      <c r="AF155" s="114"/>
      <c r="AG155" s="114"/>
      <c r="AH155" s="114"/>
    </row>
    <row r="156" spans="1:34" ht="38.25">
      <c r="A156" s="100">
        <f t="shared" si="4"/>
        <v>1155</v>
      </c>
      <c r="B156" s="114" t="s">
        <v>314</v>
      </c>
      <c r="C156" s="114">
        <v>155</v>
      </c>
      <c r="D156" s="114" t="s">
        <v>315</v>
      </c>
      <c r="E156" s="114"/>
      <c r="F156" s="114"/>
      <c r="G156" s="114" t="s">
        <v>155</v>
      </c>
      <c r="H156" s="114">
        <v>30</v>
      </c>
      <c r="I156" s="114" t="s">
        <v>170</v>
      </c>
      <c r="J156" s="114" t="s">
        <v>177</v>
      </c>
      <c r="K156" s="114" t="s">
        <v>316</v>
      </c>
      <c r="L156" s="114" t="s">
        <v>159</v>
      </c>
      <c r="M156" s="114">
        <v>32</v>
      </c>
      <c r="N156" s="114" t="s">
        <v>29</v>
      </c>
      <c r="O156" s="114">
        <v>27</v>
      </c>
      <c r="P156" s="114" t="s">
        <v>320</v>
      </c>
      <c r="Q156" s="114"/>
      <c r="R156" s="114" t="s">
        <v>133</v>
      </c>
      <c r="S156" s="114" t="s">
        <v>321</v>
      </c>
      <c r="T156" s="114"/>
      <c r="U156" s="114"/>
      <c r="V156" s="114"/>
      <c r="W156" s="114"/>
      <c r="X156" s="114"/>
      <c r="Y156" s="114"/>
      <c r="Z156" s="114"/>
      <c r="AA156" s="114"/>
      <c r="AB156" s="114"/>
      <c r="AC156" s="114"/>
      <c r="AD156" s="114"/>
      <c r="AE156" s="114"/>
      <c r="AF156" s="114"/>
      <c r="AG156" s="114"/>
      <c r="AH156" s="114"/>
    </row>
    <row r="157" spans="1:19" s="114" customFormat="1" ht="76.5">
      <c r="A157" s="100">
        <f t="shared" si="4"/>
        <v>1156</v>
      </c>
      <c r="B157" s="114" t="s">
        <v>314</v>
      </c>
      <c r="C157" s="114">
        <v>156</v>
      </c>
      <c r="D157" s="114" t="s">
        <v>315</v>
      </c>
      <c r="G157" s="114" t="s">
        <v>155</v>
      </c>
      <c r="H157" s="114">
        <v>31</v>
      </c>
      <c r="I157" s="114" t="s">
        <v>170</v>
      </c>
      <c r="J157" s="114" t="s">
        <v>177</v>
      </c>
      <c r="K157" s="114" t="s">
        <v>316</v>
      </c>
      <c r="L157" s="114" t="s">
        <v>126</v>
      </c>
      <c r="M157" s="114">
        <v>33</v>
      </c>
      <c r="N157" s="114" t="s">
        <v>317</v>
      </c>
      <c r="O157" s="114">
        <v>25</v>
      </c>
      <c r="P157" s="114" t="s">
        <v>318</v>
      </c>
      <c r="R157" s="114" t="s">
        <v>133</v>
      </c>
      <c r="S157" s="114" t="s">
        <v>319</v>
      </c>
    </row>
    <row r="158" spans="1:34" s="114" customFormat="1" ht="12.75">
      <c r="A158" s="95"/>
      <c r="B158" s="95"/>
      <c r="C158" s="111"/>
      <c r="D158" s="111"/>
      <c r="E158" s="111"/>
      <c r="F158" s="112"/>
      <c r="G158" s="112"/>
      <c r="H158" s="112"/>
      <c r="I158" s="95"/>
      <c r="J158" s="95"/>
      <c r="K158" s="95"/>
      <c r="L158" s="95"/>
      <c r="M158" s="95"/>
      <c r="N158" s="118"/>
      <c r="O158" s="119"/>
      <c r="P158" s="113"/>
      <c r="Q158" s="95"/>
      <c r="R158" s="95"/>
      <c r="S158" s="95"/>
      <c r="T158" s="95"/>
      <c r="U158" s="130"/>
      <c r="V158" s="95"/>
      <c r="W158" s="95"/>
      <c r="X158" s="95"/>
      <c r="Y158" s="95"/>
      <c r="Z158" s="95"/>
      <c r="AA158" s="95"/>
      <c r="AB158" s="95"/>
      <c r="AC158" s="95"/>
      <c r="AD158" s="95"/>
      <c r="AE158" s="95"/>
      <c r="AF158" s="95"/>
      <c r="AG158" s="95"/>
      <c r="AH158" s="95"/>
    </row>
    <row r="159" spans="1:21" ht="25.5">
      <c r="A159" s="147" t="s">
        <v>596</v>
      </c>
      <c r="B159" s="152" t="s">
        <v>597</v>
      </c>
      <c r="C159" s="39"/>
      <c r="D159" s="39"/>
      <c r="E159" s="39"/>
      <c r="F159" s="40"/>
      <c r="G159" s="41"/>
      <c r="H159" s="42"/>
      <c r="I159" s="97"/>
      <c r="J159" s="98"/>
      <c r="K159" s="98"/>
      <c r="L159" s="98"/>
      <c r="M159" s="98"/>
      <c r="N159" s="121"/>
      <c r="O159" s="122"/>
      <c r="P159" s="99"/>
      <c r="Q159" s="98"/>
      <c r="R159" s="98"/>
      <c r="S159" s="96"/>
      <c r="U159" s="130"/>
    </row>
    <row r="160" spans="1:19" ht="12.75">
      <c r="A160" s="120"/>
      <c r="B160" s="96"/>
      <c r="C160" s="39"/>
      <c r="D160" s="39"/>
      <c r="E160" s="39"/>
      <c r="F160" s="40"/>
      <c r="G160" s="41"/>
      <c r="H160" s="42"/>
      <c r="I160" s="97"/>
      <c r="J160" s="98"/>
      <c r="K160" s="98"/>
      <c r="L160" s="98"/>
      <c r="M160" s="98"/>
      <c r="N160" s="121"/>
      <c r="O160" s="122"/>
      <c r="P160" s="99"/>
      <c r="Q160" s="98"/>
      <c r="R160" s="98"/>
      <c r="S160" s="96"/>
    </row>
    <row r="161" spans="1:19" ht="12.75">
      <c r="A161" s="120"/>
      <c r="B161" s="96"/>
      <c r="C161" s="39"/>
      <c r="D161" s="39"/>
      <c r="E161" s="39"/>
      <c r="F161" s="40"/>
      <c r="G161" s="41"/>
      <c r="H161" s="42"/>
      <c r="I161" s="97"/>
      <c r="J161" s="98"/>
      <c r="K161" s="98"/>
      <c r="L161" s="98"/>
      <c r="M161" s="98"/>
      <c r="N161" s="121"/>
      <c r="O161" s="122"/>
      <c r="P161" s="99"/>
      <c r="Q161" s="98"/>
      <c r="R161" s="98"/>
      <c r="S161" s="96"/>
    </row>
    <row r="162" spans="1:19" ht="12.75">
      <c r="A162" s="120"/>
      <c r="B162" s="96"/>
      <c r="C162" s="39"/>
      <c r="D162" s="39"/>
      <c r="E162" s="39"/>
      <c r="F162" s="40"/>
      <c r="G162" s="41"/>
      <c r="H162" s="42"/>
      <c r="I162" s="97"/>
      <c r="J162" s="98"/>
      <c r="K162" s="98"/>
      <c r="L162" s="98"/>
      <c r="M162" s="98"/>
      <c r="N162" s="121"/>
      <c r="O162" s="122"/>
      <c r="P162" s="99"/>
      <c r="Q162" s="98"/>
      <c r="R162" s="98"/>
      <c r="S162" s="96"/>
    </row>
    <row r="163" spans="1:19" ht="12.75">
      <c r="A163" s="120"/>
      <c r="B163" s="96"/>
      <c r="C163" s="39"/>
      <c r="D163" s="39"/>
      <c r="E163" s="39"/>
      <c r="F163" s="40"/>
      <c r="G163" s="41"/>
      <c r="H163" s="42"/>
      <c r="I163" s="97"/>
      <c r="J163" s="98"/>
      <c r="K163" s="98"/>
      <c r="L163" s="98"/>
      <c r="M163" s="98"/>
      <c r="N163" s="121"/>
      <c r="O163" s="122"/>
      <c r="P163" s="98"/>
      <c r="Q163" s="98"/>
      <c r="R163" s="98"/>
      <c r="S163" s="96"/>
    </row>
    <row r="164" spans="1:19" ht="12.75">
      <c r="A164" s="120"/>
      <c r="B164" s="96"/>
      <c r="C164" s="39"/>
      <c r="D164" s="39"/>
      <c r="E164" s="39"/>
      <c r="F164" s="40"/>
      <c r="G164" s="41"/>
      <c r="H164" s="42"/>
      <c r="I164" s="97"/>
      <c r="J164" s="98"/>
      <c r="K164" s="98"/>
      <c r="L164" s="98"/>
      <c r="M164" s="98"/>
      <c r="N164" s="121"/>
      <c r="O164" s="122"/>
      <c r="P164" s="98"/>
      <c r="Q164" s="98"/>
      <c r="R164" s="98"/>
      <c r="S164" s="96"/>
    </row>
    <row r="165" spans="1:19" ht="12.75">
      <c r="A165" s="120"/>
      <c r="B165" s="96"/>
      <c r="C165" s="39"/>
      <c r="D165" s="39"/>
      <c r="E165" s="39"/>
      <c r="F165" s="40"/>
      <c r="G165" s="41"/>
      <c r="H165" s="42"/>
      <c r="I165" s="97"/>
      <c r="J165" s="98"/>
      <c r="K165" s="98"/>
      <c r="L165" s="98"/>
      <c r="M165" s="98"/>
      <c r="N165" s="121"/>
      <c r="O165" s="122"/>
      <c r="P165" s="99"/>
      <c r="Q165" s="98"/>
      <c r="R165" s="98"/>
      <c r="S165" s="96"/>
    </row>
    <row r="166" spans="1:19" ht="12.75">
      <c r="A166" s="120"/>
      <c r="B166" s="96"/>
      <c r="C166" s="39"/>
      <c r="D166" s="39"/>
      <c r="E166" s="39"/>
      <c r="F166" s="40"/>
      <c r="G166" s="41"/>
      <c r="H166" s="42"/>
      <c r="I166" s="97"/>
      <c r="J166" s="98"/>
      <c r="K166" s="98"/>
      <c r="L166" s="98"/>
      <c r="M166" s="98"/>
      <c r="N166" s="121"/>
      <c r="O166" s="122"/>
      <c r="P166" s="99"/>
      <c r="Q166" s="98"/>
      <c r="R166" s="98"/>
      <c r="S166" s="96"/>
    </row>
    <row r="167" spans="1:19" ht="12.75">
      <c r="A167" s="120"/>
      <c r="B167" s="96"/>
      <c r="C167" s="39"/>
      <c r="D167" s="39"/>
      <c r="E167" s="39"/>
      <c r="F167" s="40"/>
      <c r="G167" s="41"/>
      <c r="H167" s="42"/>
      <c r="I167" s="97"/>
      <c r="J167" s="98"/>
      <c r="K167" s="98"/>
      <c r="L167" s="98"/>
      <c r="M167" s="98"/>
      <c r="N167" s="121"/>
      <c r="O167" s="122"/>
      <c r="P167" s="98"/>
      <c r="Q167" s="98"/>
      <c r="R167" s="98"/>
      <c r="S167" s="96"/>
    </row>
    <row r="168" spans="1:19" ht="12.75">
      <c r="A168" s="120"/>
      <c r="B168" s="96"/>
      <c r="C168" s="39"/>
      <c r="D168" s="39"/>
      <c r="E168" s="39"/>
      <c r="F168" s="40"/>
      <c r="G168" s="41"/>
      <c r="H168" s="42"/>
      <c r="I168" s="97"/>
      <c r="J168" s="98"/>
      <c r="K168" s="98"/>
      <c r="L168" s="98"/>
      <c r="M168" s="98"/>
      <c r="N168" s="121"/>
      <c r="O168" s="122"/>
      <c r="P168" s="99"/>
      <c r="Q168" s="98"/>
      <c r="R168" s="98"/>
      <c r="S168" s="96"/>
    </row>
    <row r="169" spans="1:19" ht="12.75">
      <c r="A169" s="120"/>
      <c r="B169" s="96"/>
      <c r="C169" s="39"/>
      <c r="D169" s="39"/>
      <c r="E169" s="39"/>
      <c r="F169" s="40"/>
      <c r="G169" s="41"/>
      <c r="H169" s="42"/>
      <c r="I169" s="97"/>
      <c r="J169" s="98"/>
      <c r="K169" s="98"/>
      <c r="L169" s="98"/>
      <c r="M169" s="98"/>
      <c r="N169" s="121"/>
      <c r="O169" s="122"/>
      <c r="P169" s="99"/>
      <c r="Q169" s="98"/>
      <c r="R169" s="98"/>
      <c r="S169" s="96"/>
    </row>
    <row r="170" spans="1:19" ht="12.75">
      <c r="A170" s="120"/>
      <c r="B170" s="96"/>
      <c r="C170" s="39"/>
      <c r="D170" s="39"/>
      <c r="E170" s="39"/>
      <c r="F170" s="40"/>
      <c r="G170" s="41"/>
      <c r="H170" s="42"/>
      <c r="I170" s="97"/>
      <c r="J170" s="98"/>
      <c r="K170" s="98"/>
      <c r="L170" s="98"/>
      <c r="M170" s="98"/>
      <c r="N170" s="121"/>
      <c r="O170" s="122"/>
      <c r="P170" s="99"/>
      <c r="Q170" s="98"/>
      <c r="R170" s="98"/>
      <c r="S170" s="96"/>
    </row>
    <row r="171" spans="1:19" ht="12.75">
      <c r="A171" s="120"/>
      <c r="B171" s="96"/>
      <c r="C171" s="39"/>
      <c r="D171" s="39"/>
      <c r="E171" s="39"/>
      <c r="F171" s="40"/>
      <c r="G171" s="41"/>
      <c r="H171" s="42"/>
      <c r="I171" s="97"/>
      <c r="J171" s="98"/>
      <c r="K171" s="98"/>
      <c r="L171" s="98"/>
      <c r="M171" s="98"/>
      <c r="N171" s="121"/>
      <c r="O171" s="122"/>
      <c r="P171" s="99"/>
      <c r="Q171" s="98"/>
      <c r="R171" s="98"/>
      <c r="S171" s="96"/>
    </row>
    <row r="172" spans="1:19" ht="12.75">
      <c r="A172" s="120"/>
      <c r="B172" s="96"/>
      <c r="C172" s="39"/>
      <c r="D172" s="39"/>
      <c r="E172" s="39"/>
      <c r="F172" s="40"/>
      <c r="G172" s="41"/>
      <c r="H172" s="42"/>
      <c r="I172" s="97"/>
      <c r="J172" s="98"/>
      <c r="K172" s="98"/>
      <c r="L172" s="98"/>
      <c r="M172" s="98"/>
      <c r="N172" s="121"/>
      <c r="O172" s="122"/>
      <c r="P172" s="99"/>
      <c r="Q172" s="98"/>
      <c r="R172" s="98"/>
      <c r="S172" s="96"/>
    </row>
    <row r="173" spans="1:19" ht="12.75">
      <c r="A173" s="120"/>
      <c r="B173" s="96"/>
      <c r="C173" s="39"/>
      <c r="D173" s="39"/>
      <c r="E173" s="39"/>
      <c r="F173" s="40"/>
      <c r="G173" s="41"/>
      <c r="H173" s="42"/>
      <c r="I173" s="97"/>
      <c r="J173" s="98"/>
      <c r="K173" s="98"/>
      <c r="L173" s="98"/>
      <c r="M173" s="98"/>
      <c r="N173" s="121"/>
      <c r="O173" s="122"/>
      <c r="P173" s="99"/>
      <c r="Q173" s="98"/>
      <c r="R173" s="98"/>
      <c r="S173" s="96"/>
    </row>
    <row r="174" spans="1:19" ht="12.75">
      <c r="A174" s="120"/>
      <c r="B174" s="96"/>
      <c r="C174" s="39"/>
      <c r="D174" s="39"/>
      <c r="E174" s="39"/>
      <c r="F174" s="40"/>
      <c r="G174" s="41"/>
      <c r="H174" s="42"/>
      <c r="I174" s="97"/>
      <c r="J174" s="98"/>
      <c r="K174" s="98"/>
      <c r="L174" s="98"/>
      <c r="M174" s="98"/>
      <c r="N174" s="121"/>
      <c r="O174" s="122"/>
      <c r="P174" s="98"/>
      <c r="Q174" s="98"/>
      <c r="R174" s="98"/>
      <c r="S174" s="96"/>
    </row>
    <row r="175" spans="1:19" ht="12.75">
      <c r="A175" s="120"/>
      <c r="B175" s="96"/>
      <c r="C175" s="39"/>
      <c r="D175" s="39"/>
      <c r="E175" s="39"/>
      <c r="F175" s="40"/>
      <c r="G175" s="41"/>
      <c r="H175" s="42"/>
      <c r="I175" s="97"/>
      <c r="J175" s="98"/>
      <c r="K175" s="98"/>
      <c r="L175" s="98"/>
      <c r="M175" s="98"/>
      <c r="N175" s="121"/>
      <c r="O175" s="122"/>
      <c r="P175" s="99"/>
      <c r="Q175" s="98"/>
      <c r="R175" s="98"/>
      <c r="S175" s="96"/>
    </row>
    <row r="176" spans="1:19" ht="12.75">
      <c r="A176" s="120"/>
      <c r="B176" s="96"/>
      <c r="C176" s="39"/>
      <c r="D176" s="39"/>
      <c r="E176" s="39"/>
      <c r="F176" s="40"/>
      <c r="G176" s="41"/>
      <c r="H176" s="42"/>
      <c r="I176" s="97"/>
      <c r="J176" s="98"/>
      <c r="K176" s="98"/>
      <c r="L176" s="98"/>
      <c r="M176" s="98"/>
      <c r="N176" s="121"/>
      <c r="O176" s="122"/>
      <c r="P176" s="99"/>
      <c r="Q176" s="98"/>
      <c r="R176" s="98"/>
      <c r="S176" s="96"/>
    </row>
    <row r="177" spans="1:19" ht="12.75">
      <c r="A177" s="120"/>
      <c r="B177" s="96"/>
      <c r="C177" s="39"/>
      <c r="D177" s="39"/>
      <c r="E177" s="39"/>
      <c r="F177" s="40"/>
      <c r="G177" s="41"/>
      <c r="H177" s="42"/>
      <c r="I177" s="97"/>
      <c r="J177" s="98"/>
      <c r="K177" s="98"/>
      <c r="L177" s="98"/>
      <c r="M177" s="98"/>
      <c r="N177" s="121"/>
      <c r="O177" s="122"/>
      <c r="P177" s="99"/>
      <c r="Q177" s="98"/>
      <c r="R177" s="98"/>
      <c r="S177" s="96"/>
    </row>
    <row r="178" spans="1:19" ht="12.75">
      <c r="A178" s="120"/>
      <c r="B178" s="96"/>
      <c r="C178" s="39"/>
      <c r="D178" s="39"/>
      <c r="E178" s="39"/>
      <c r="F178" s="40"/>
      <c r="G178" s="41"/>
      <c r="H178" s="42"/>
      <c r="I178" s="97"/>
      <c r="J178" s="98"/>
      <c r="K178" s="98"/>
      <c r="L178" s="98"/>
      <c r="M178" s="98"/>
      <c r="N178" s="121"/>
      <c r="O178" s="122"/>
      <c r="P178" s="99"/>
      <c r="Q178" s="98"/>
      <c r="R178" s="98"/>
      <c r="S178" s="96"/>
    </row>
    <row r="179" spans="1:19" ht="12.75">
      <c r="A179" s="120"/>
      <c r="B179" s="96"/>
      <c r="C179" s="39"/>
      <c r="D179" s="39"/>
      <c r="E179" s="39"/>
      <c r="F179" s="40"/>
      <c r="G179" s="41"/>
      <c r="H179" s="42"/>
      <c r="I179" s="97"/>
      <c r="J179" s="98"/>
      <c r="K179" s="98"/>
      <c r="L179" s="98"/>
      <c r="M179" s="98"/>
      <c r="N179" s="121"/>
      <c r="O179" s="122"/>
      <c r="P179" s="99"/>
      <c r="Q179" s="98"/>
      <c r="R179" s="98"/>
      <c r="S179" s="96"/>
    </row>
    <row r="180" spans="1:19" ht="12.75">
      <c r="A180" s="120"/>
      <c r="B180" s="96"/>
      <c r="C180" s="39"/>
      <c r="D180" s="39"/>
      <c r="E180" s="39"/>
      <c r="F180" s="40"/>
      <c r="G180" s="41"/>
      <c r="H180" s="42"/>
      <c r="I180" s="97"/>
      <c r="J180" s="98"/>
      <c r="K180" s="98"/>
      <c r="L180" s="98"/>
      <c r="M180" s="98"/>
      <c r="N180" s="121"/>
      <c r="O180" s="122"/>
      <c r="P180" s="98"/>
      <c r="Q180" s="98"/>
      <c r="R180" s="98"/>
      <c r="S180" s="96"/>
    </row>
    <row r="181" spans="1:19" ht="12.75">
      <c r="A181" s="120"/>
      <c r="B181" s="96"/>
      <c r="C181" s="39"/>
      <c r="D181" s="39"/>
      <c r="E181" s="39"/>
      <c r="F181" s="40"/>
      <c r="G181" s="41"/>
      <c r="H181" s="42"/>
      <c r="I181" s="97"/>
      <c r="J181" s="98"/>
      <c r="K181" s="98"/>
      <c r="L181" s="98"/>
      <c r="M181" s="98"/>
      <c r="N181" s="121"/>
      <c r="O181" s="122"/>
      <c r="P181" s="98"/>
      <c r="Q181" s="98"/>
      <c r="R181" s="98"/>
      <c r="S181" s="96"/>
    </row>
    <row r="182" spans="1:19" ht="12.75">
      <c r="A182" s="120"/>
      <c r="B182" s="96"/>
      <c r="C182" s="39"/>
      <c r="D182" s="39"/>
      <c r="E182" s="39"/>
      <c r="F182" s="40"/>
      <c r="G182" s="41"/>
      <c r="H182" s="42"/>
      <c r="I182" s="97"/>
      <c r="J182" s="98"/>
      <c r="K182" s="98"/>
      <c r="L182" s="98"/>
      <c r="M182" s="98"/>
      <c r="N182" s="121"/>
      <c r="O182" s="122"/>
      <c r="P182" s="99"/>
      <c r="Q182" s="98"/>
      <c r="R182" s="98"/>
      <c r="S182" s="96"/>
    </row>
    <row r="183" spans="1:19" ht="12.75">
      <c r="A183" s="120"/>
      <c r="B183" s="96"/>
      <c r="C183" s="39"/>
      <c r="D183" s="39"/>
      <c r="E183" s="39"/>
      <c r="F183" s="40"/>
      <c r="G183" s="41"/>
      <c r="H183" s="42"/>
      <c r="I183" s="97"/>
      <c r="J183" s="98"/>
      <c r="K183" s="98"/>
      <c r="L183" s="98"/>
      <c r="M183" s="98"/>
      <c r="N183" s="121"/>
      <c r="O183" s="122"/>
      <c r="P183" s="99"/>
      <c r="Q183" s="98"/>
      <c r="R183" s="98"/>
      <c r="S183" s="96"/>
    </row>
    <row r="184" spans="1:19" ht="12.75">
      <c r="A184" s="120"/>
      <c r="B184" s="96"/>
      <c r="C184" s="39"/>
      <c r="D184" s="39"/>
      <c r="E184" s="39"/>
      <c r="F184" s="40"/>
      <c r="G184" s="41"/>
      <c r="H184" s="42"/>
      <c r="I184" s="97"/>
      <c r="J184" s="98"/>
      <c r="K184" s="98"/>
      <c r="L184" s="98"/>
      <c r="M184" s="98"/>
      <c r="N184" s="121"/>
      <c r="O184" s="122"/>
      <c r="P184" s="99"/>
      <c r="Q184" s="98"/>
      <c r="R184" s="98"/>
      <c r="S184" s="96"/>
    </row>
    <row r="185" spans="1:19" ht="12.75">
      <c r="A185" s="120"/>
      <c r="B185" s="96"/>
      <c r="C185" s="39"/>
      <c r="D185" s="39"/>
      <c r="E185" s="39"/>
      <c r="F185" s="40"/>
      <c r="G185" s="41"/>
      <c r="H185" s="42"/>
      <c r="I185" s="97"/>
      <c r="J185" s="98"/>
      <c r="K185" s="98"/>
      <c r="L185" s="98"/>
      <c r="M185" s="98"/>
      <c r="N185" s="121"/>
      <c r="O185" s="122"/>
      <c r="P185" s="98"/>
      <c r="Q185" s="98"/>
      <c r="R185" s="98"/>
      <c r="S185" s="96"/>
    </row>
    <row r="186" spans="1:19" ht="12.75">
      <c r="A186" s="120"/>
      <c r="B186" s="96"/>
      <c r="C186" s="39"/>
      <c r="D186" s="39"/>
      <c r="E186" s="39"/>
      <c r="F186" s="40"/>
      <c r="G186" s="41"/>
      <c r="H186" s="42"/>
      <c r="I186" s="97"/>
      <c r="J186" s="98"/>
      <c r="K186" s="98"/>
      <c r="L186" s="98"/>
      <c r="M186" s="98"/>
      <c r="N186" s="121"/>
      <c r="O186" s="122"/>
      <c r="P186" s="99"/>
      <c r="Q186" s="98"/>
      <c r="R186" s="98"/>
      <c r="S186" s="96"/>
    </row>
    <row r="187" spans="1:19" ht="12.75">
      <c r="A187" s="120"/>
      <c r="B187" s="96"/>
      <c r="C187" s="39"/>
      <c r="D187" s="39"/>
      <c r="E187" s="39"/>
      <c r="F187" s="40"/>
      <c r="G187" s="41"/>
      <c r="H187" s="42"/>
      <c r="I187" s="97"/>
      <c r="J187" s="98"/>
      <c r="K187" s="98"/>
      <c r="L187" s="98"/>
      <c r="M187" s="98"/>
      <c r="N187" s="121"/>
      <c r="O187" s="122"/>
      <c r="P187" s="99"/>
      <c r="Q187" s="98"/>
      <c r="R187" s="98"/>
      <c r="S187" s="96"/>
    </row>
    <row r="188" spans="1:19" ht="12.75">
      <c r="A188" s="120"/>
      <c r="B188" s="96"/>
      <c r="C188" s="39"/>
      <c r="D188" s="39"/>
      <c r="E188" s="39"/>
      <c r="F188" s="40"/>
      <c r="G188" s="41"/>
      <c r="H188" s="42"/>
      <c r="I188" s="97"/>
      <c r="J188" s="98"/>
      <c r="K188" s="98"/>
      <c r="L188" s="98"/>
      <c r="M188" s="98"/>
      <c r="N188" s="121"/>
      <c r="O188" s="122"/>
      <c r="P188" s="99"/>
      <c r="Q188" s="98"/>
      <c r="R188" s="98"/>
      <c r="S188" s="96"/>
    </row>
    <row r="189" spans="1:19" ht="12.75">
      <c r="A189" s="120"/>
      <c r="B189" s="96"/>
      <c r="C189" s="39"/>
      <c r="D189" s="39"/>
      <c r="E189" s="39"/>
      <c r="F189" s="40"/>
      <c r="G189" s="41"/>
      <c r="H189" s="42"/>
      <c r="I189" s="97"/>
      <c r="J189" s="98"/>
      <c r="K189" s="98"/>
      <c r="L189" s="98"/>
      <c r="M189" s="98"/>
      <c r="N189" s="121"/>
      <c r="O189" s="122"/>
      <c r="P189" s="98"/>
      <c r="Q189" s="98"/>
      <c r="R189" s="98"/>
      <c r="S189" s="96"/>
    </row>
    <row r="190" spans="1:19" ht="12.75">
      <c r="A190" s="120"/>
      <c r="B190" s="96"/>
      <c r="C190" s="39"/>
      <c r="D190" s="39"/>
      <c r="E190" s="39"/>
      <c r="F190" s="40"/>
      <c r="G190" s="41"/>
      <c r="H190" s="42"/>
      <c r="I190" s="97"/>
      <c r="J190" s="98"/>
      <c r="K190" s="98"/>
      <c r="L190" s="98"/>
      <c r="M190" s="98"/>
      <c r="N190" s="121"/>
      <c r="O190" s="122"/>
      <c r="P190" s="99"/>
      <c r="Q190" s="98"/>
      <c r="R190" s="98"/>
      <c r="S190" s="96"/>
    </row>
    <row r="191" spans="1:19" ht="12.75">
      <c r="A191" s="120"/>
      <c r="B191" s="96"/>
      <c r="C191" s="39"/>
      <c r="D191" s="39"/>
      <c r="E191" s="39"/>
      <c r="F191" s="40"/>
      <c r="G191" s="41"/>
      <c r="H191" s="42"/>
      <c r="I191" s="97"/>
      <c r="J191" s="98"/>
      <c r="K191" s="98"/>
      <c r="L191" s="98"/>
      <c r="M191" s="98"/>
      <c r="N191" s="121"/>
      <c r="O191" s="122"/>
      <c r="P191" s="99"/>
      <c r="Q191" s="98"/>
      <c r="R191" s="98"/>
      <c r="S191" s="96"/>
    </row>
    <row r="192" spans="1:19" ht="12.75">
      <c r="A192" s="120"/>
      <c r="B192" s="96"/>
      <c r="C192" s="39"/>
      <c r="D192" s="39"/>
      <c r="E192" s="39"/>
      <c r="F192" s="40"/>
      <c r="G192" s="41"/>
      <c r="H192" s="42"/>
      <c r="I192" s="97"/>
      <c r="J192" s="98"/>
      <c r="K192" s="98"/>
      <c r="L192" s="98"/>
      <c r="M192" s="98"/>
      <c r="N192" s="121"/>
      <c r="O192" s="122"/>
      <c r="P192" s="99"/>
      <c r="Q192" s="98"/>
      <c r="R192" s="98"/>
      <c r="S192" s="96"/>
    </row>
    <row r="193" spans="1:19" ht="12.75">
      <c r="A193" s="120"/>
      <c r="B193" s="96"/>
      <c r="C193" s="39"/>
      <c r="D193" s="39"/>
      <c r="E193" s="39"/>
      <c r="F193" s="40"/>
      <c r="G193" s="41"/>
      <c r="H193" s="42"/>
      <c r="I193" s="97"/>
      <c r="J193" s="98"/>
      <c r="K193" s="98"/>
      <c r="L193" s="98"/>
      <c r="M193" s="98"/>
      <c r="N193" s="121"/>
      <c r="O193" s="122"/>
      <c r="P193" s="99"/>
      <c r="Q193" s="98"/>
      <c r="R193" s="98"/>
      <c r="S193" s="96"/>
    </row>
    <row r="194" spans="1:19" ht="12.75">
      <c r="A194" s="120"/>
      <c r="B194" s="96"/>
      <c r="C194" s="39"/>
      <c r="D194" s="39"/>
      <c r="E194" s="39"/>
      <c r="F194" s="40"/>
      <c r="G194" s="41"/>
      <c r="H194" s="42"/>
      <c r="I194" s="97"/>
      <c r="J194" s="98"/>
      <c r="K194" s="98"/>
      <c r="L194" s="98"/>
      <c r="M194" s="98"/>
      <c r="N194" s="121"/>
      <c r="O194" s="122"/>
      <c r="P194" s="99"/>
      <c r="Q194" s="98"/>
      <c r="R194" s="98"/>
      <c r="S194" s="96"/>
    </row>
    <row r="195" spans="1:19" ht="12.75">
      <c r="A195" s="120"/>
      <c r="B195" s="96"/>
      <c r="C195" s="39"/>
      <c r="D195" s="39"/>
      <c r="E195" s="39"/>
      <c r="F195" s="40"/>
      <c r="G195" s="41"/>
      <c r="H195" s="42"/>
      <c r="I195" s="97"/>
      <c r="J195" s="98"/>
      <c r="K195" s="98"/>
      <c r="L195" s="98"/>
      <c r="M195" s="98"/>
      <c r="N195" s="121"/>
      <c r="O195" s="122"/>
      <c r="P195" s="99"/>
      <c r="Q195" s="98"/>
      <c r="R195" s="98"/>
      <c r="S195" s="96"/>
    </row>
    <row r="196" spans="1:19" ht="12.75">
      <c r="A196" s="120"/>
      <c r="B196" s="96"/>
      <c r="C196" s="39"/>
      <c r="D196" s="39"/>
      <c r="E196" s="39"/>
      <c r="F196" s="40"/>
      <c r="G196" s="41"/>
      <c r="H196" s="42"/>
      <c r="I196" s="97"/>
      <c r="J196" s="98"/>
      <c r="K196" s="98"/>
      <c r="L196" s="98"/>
      <c r="M196" s="98"/>
      <c r="N196" s="121"/>
      <c r="O196" s="122"/>
      <c r="P196" s="99"/>
      <c r="Q196" s="98"/>
      <c r="R196" s="98"/>
      <c r="S196" s="96"/>
    </row>
    <row r="197" spans="1:19" ht="12.75">
      <c r="A197" s="120"/>
      <c r="B197" s="96"/>
      <c r="C197" s="39"/>
      <c r="D197" s="39"/>
      <c r="E197" s="39"/>
      <c r="F197" s="40"/>
      <c r="G197" s="41"/>
      <c r="H197" s="42"/>
      <c r="I197" s="97"/>
      <c r="J197" s="98"/>
      <c r="K197" s="98"/>
      <c r="L197" s="98"/>
      <c r="M197" s="98"/>
      <c r="N197" s="121"/>
      <c r="O197" s="122"/>
      <c r="P197" s="99"/>
      <c r="Q197" s="98"/>
      <c r="R197" s="98"/>
      <c r="S197" s="96"/>
    </row>
    <row r="198" spans="1:19" ht="12.75">
      <c r="A198" s="120"/>
      <c r="B198" s="96"/>
      <c r="C198" s="39"/>
      <c r="D198" s="39"/>
      <c r="E198" s="39"/>
      <c r="F198" s="40"/>
      <c r="G198" s="41"/>
      <c r="H198" s="42"/>
      <c r="I198" s="97"/>
      <c r="J198" s="98"/>
      <c r="K198" s="98"/>
      <c r="L198" s="98"/>
      <c r="M198" s="98"/>
      <c r="N198" s="121"/>
      <c r="O198" s="122"/>
      <c r="P198" s="98"/>
      <c r="Q198" s="98"/>
      <c r="R198" s="98"/>
      <c r="S198" s="96"/>
    </row>
    <row r="199" spans="1:19" ht="12.75">
      <c r="A199" s="120"/>
      <c r="B199" s="96"/>
      <c r="C199" s="39"/>
      <c r="D199" s="39"/>
      <c r="E199" s="39"/>
      <c r="F199" s="40"/>
      <c r="G199" s="41"/>
      <c r="H199" s="42"/>
      <c r="I199" s="97"/>
      <c r="J199" s="98"/>
      <c r="K199" s="98"/>
      <c r="L199" s="98"/>
      <c r="M199" s="98"/>
      <c r="N199" s="121"/>
      <c r="O199" s="122"/>
      <c r="P199" s="98"/>
      <c r="Q199" s="98"/>
      <c r="R199" s="98"/>
      <c r="S199" s="96"/>
    </row>
    <row r="200" spans="1:19" ht="12.75">
      <c r="A200" s="120"/>
      <c r="B200" s="96"/>
      <c r="C200" s="123"/>
      <c r="D200" s="39"/>
      <c r="E200" s="39"/>
      <c r="F200" s="40"/>
      <c r="G200" s="41"/>
      <c r="H200" s="42"/>
      <c r="I200" s="97"/>
      <c r="J200" s="98"/>
      <c r="K200" s="98"/>
      <c r="L200" s="98"/>
      <c r="M200" s="98"/>
      <c r="N200" s="121"/>
      <c r="O200" s="122"/>
      <c r="P200" s="99"/>
      <c r="Q200" s="98"/>
      <c r="R200" s="98"/>
      <c r="S200" s="96"/>
    </row>
    <row r="201" spans="1:19" ht="12.75">
      <c r="A201" s="120"/>
      <c r="B201" s="96"/>
      <c r="C201" s="39"/>
      <c r="D201" s="39"/>
      <c r="E201" s="39"/>
      <c r="F201" s="40"/>
      <c r="G201" s="41"/>
      <c r="H201" s="42"/>
      <c r="I201" s="97"/>
      <c r="J201" s="98"/>
      <c r="K201" s="98"/>
      <c r="L201" s="98"/>
      <c r="M201" s="98"/>
      <c r="N201" s="121"/>
      <c r="O201" s="122"/>
      <c r="P201" s="98"/>
      <c r="Q201" s="98"/>
      <c r="R201" s="98"/>
      <c r="S201" s="96"/>
    </row>
    <row r="202" spans="1:19" ht="12.75">
      <c r="A202" s="120"/>
      <c r="B202" s="96"/>
      <c r="C202" s="39"/>
      <c r="D202" s="39"/>
      <c r="E202" s="39"/>
      <c r="F202" s="40"/>
      <c r="G202" s="41"/>
      <c r="H202" s="42"/>
      <c r="I202" s="97"/>
      <c r="J202" s="98"/>
      <c r="K202" s="98"/>
      <c r="L202" s="98"/>
      <c r="M202" s="98"/>
      <c r="N202" s="121"/>
      <c r="O202" s="122"/>
      <c r="P202" s="99"/>
      <c r="Q202" s="98"/>
      <c r="R202" s="98"/>
      <c r="S202" s="96"/>
    </row>
    <row r="203" spans="1:19" ht="12.75">
      <c r="A203" s="120"/>
      <c r="B203" s="96"/>
      <c r="C203" s="39"/>
      <c r="D203" s="39"/>
      <c r="E203" s="39"/>
      <c r="F203" s="40"/>
      <c r="G203" s="41"/>
      <c r="H203" s="42"/>
      <c r="I203" s="97"/>
      <c r="J203" s="98"/>
      <c r="K203" s="98"/>
      <c r="L203" s="98"/>
      <c r="M203" s="98"/>
      <c r="N203" s="121"/>
      <c r="O203" s="122"/>
      <c r="P203" s="99"/>
      <c r="Q203" s="98"/>
      <c r="R203" s="98"/>
      <c r="S203" s="96"/>
    </row>
    <row r="204" spans="1:19" ht="12.75">
      <c r="A204" s="120"/>
      <c r="B204" s="96"/>
      <c r="C204" s="39"/>
      <c r="D204" s="39"/>
      <c r="E204" s="39"/>
      <c r="F204" s="40"/>
      <c r="G204" s="41"/>
      <c r="H204" s="42"/>
      <c r="I204" s="97"/>
      <c r="J204" s="98"/>
      <c r="K204" s="98"/>
      <c r="L204" s="98"/>
      <c r="M204" s="98"/>
      <c r="N204" s="121"/>
      <c r="O204" s="122"/>
      <c r="P204" s="98"/>
      <c r="Q204" s="98"/>
      <c r="R204" s="98"/>
      <c r="S204" s="96"/>
    </row>
    <row r="205" spans="1:19" ht="12.75">
      <c r="A205" s="120"/>
      <c r="B205" s="96"/>
      <c r="C205" s="39"/>
      <c r="D205" s="39"/>
      <c r="E205" s="39"/>
      <c r="F205" s="40"/>
      <c r="G205" s="41"/>
      <c r="H205" s="42"/>
      <c r="I205" s="97"/>
      <c r="J205" s="98"/>
      <c r="K205" s="98"/>
      <c r="L205" s="98"/>
      <c r="M205" s="98"/>
      <c r="N205" s="121"/>
      <c r="O205" s="122"/>
      <c r="P205" s="99"/>
      <c r="Q205" s="98"/>
      <c r="R205" s="98"/>
      <c r="S205" s="96"/>
    </row>
    <row r="206" spans="1:19" ht="12.75">
      <c r="A206" s="120"/>
      <c r="B206" s="96"/>
      <c r="C206" s="39"/>
      <c r="D206" s="39"/>
      <c r="E206" s="39"/>
      <c r="F206" s="40"/>
      <c r="G206" s="41"/>
      <c r="H206" s="42"/>
      <c r="I206" s="97"/>
      <c r="J206" s="98"/>
      <c r="K206" s="98"/>
      <c r="L206" s="98"/>
      <c r="M206" s="98"/>
      <c r="N206" s="121"/>
      <c r="O206" s="122"/>
      <c r="P206" s="99"/>
      <c r="Q206" s="98"/>
      <c r="R206" s="98"/>
      <c r="S206" s="96"/>
    </row>
    <row r="207" spans="1:19" ht="12.75">
      <c r="A207" s="120"/>
      <c r="B207" s="96"/>
      <c r="C207" s="39"/>
      <c r="D207" s="39"/>
      <c r="E207" s="39"/>
      <c r="F207" s="40"/>
      <c r="G207" s="41"/>
      <c r="H207" s="42"/>
      <c r="I207" s="97"/>
      <c r="J207" s="98"/>
      <c r="K207" s="98"/>
      <c r="L207" s="98"/>
      <c r="M207" s="98"/>
      <c r="N207" s="121"/>
      <c r="O207" s="122"/>
      <c r="P207" s="99"/>
      <c r="Q207" s="98"/>
      <c r="R207" s="98"/>
      <c r="S207" s="96"/>
    </row>
    <row r="208" spans="1:19" ht="12.75">
      <c r="A208" s="120"/>
      <c r="B208" s="96"/>
      <c r="C208" s="39"/>
      <c r="D208" s="39"/>
      <c r="E208" s="39"/>
      <c r="F208" s="40"/>
      <c r="G208" s="41"/>
      <c r="H208" s="42"/>
      <c r="I208" s="97"/>
      <c r="J208" s="98"/>
      <c r="K208" s="98"/>
      <c r="L208" s="98"/>
      <c r="M208" s="98"/>
      <c r="N208" s="121"/>
      <c r="O208" s="122"/>
      <c r="P208" s="98"/>
      <c r="Q208" s="98"/>
      <c r="R208" s="98"/>
      <c r="S208" s="96"/>
    </row>
    <row r="209" spans="1:19" ht="12.75">
      <c r="A209" s="120"/>
      <c r="B209" s="96"/>
      <c r="C209" s="39"/>
      <c r="D209" s="39"/>
      <c r="E209" s="39"/>
      <c r="F209" s="40"/>
      <c r="G209" s="41"/>
      <c r="H209" s="42"/>
      <c r="I209" s="97"/>
      <c r="J209" s="98"/>
      <c r="K209" s="98"/>
      <c r="L209" s="98"/>
      <c r="M209" s="98"/>
      <c r="N209" s="121"/>
      <c r="O209" s="122"/>
      <c r="P209" s="99"/>
      <c r="Q209" s="98"/>
      <c r="R209" s="98"/>
      <c r="S209" s="96"/>
    </row>
    <row r="210" spans="1:19" ht="12.75">
      <c r="A210" s="120"/>
      <c r="B210" s="96"/>
      <c r="C210" s="39"/>
      <c r="D210" s="39"/>
      <c r="E210" s="39"/>
      <c r="F210" s="40"/>
      <c r="G210" s="41"/>
      <c r="H210" s="42"/>
      <c r="I210" s="97"/>
      <c r="J210" s="98"/>
      <c r="K210" s="98"/>
      <c r="L210" s="98"/>
      <c r="M210" s="98"/>
      <c r="N210" s="121"/>
      <c r="O210" s="122"/>
      <c r="P210" s="99"/>
      <c r="Q210" s="98"/>
      <c r="R210" s="98"/>
      <c r="S210" s="96"/>
    </row>
    <row r="211" spans="1:19" ht="12.75">
      <c r="A211" s="120"/>
      <c r="B211" s="96"/>
      <c r="C211" s="39"/>
      <c r="D211" s="39"/>
      <c r="E211" s="39"/>
      <c r="F211" s="40"/>
      <c r="G211" s="41"/>
      <c r="H211" s="42"/>
      <c r="I211" s="97"/>
      <c r="J211" s="98"/>
      <c r="K211" s="98"/>
      <c r="L211" s="98"/>
      <c r="M211" s="98"/>
      <c r="N211" s="121"/>
      <c r="O211" s="122"/>
      <c r="P211" s="99"/>
      <c r="Q211" s="98"/>
      <c r="R211" s="98"/>
      <c r="S211" s="96"/>
    </row>
    <row r="486" ht="11.25">
      <c r="N486" s="98"/>
    </row>
    <row r="628" ht="11.25">
      <c r="N628" s="98"/>
    </row>
  </sheetData>
  <sheetProtection/>
  <autoFilter ref="A1:X157"/>
  <conditionalFormatting sqref="W2:W153 U16:U17 V57:V153 A2:T153 U2 U111:U115 U94 U120:U122 U130:U131 U149:U153 V44:V54 U72:U90 V2:V36 U6:U9 U35 U25 U133:U147 U92 U37:U39 U19:U20 U60:U62 U11 U43 U48 U50 U27:U33 V39:V42 U53:U57 U127:U128">
    <cfRule type="expression" priority="3" dxfId="0" stopIfTrue="1">
      <formula>"$T2=""Disagree"""</formula>
    </cfRule>
  </conditionalFormatting>
  <conditionalFormatting sqref="Q2">
    <cfRule type="expression" priority="2" dxfId="0" stopIfTrue="1">
      <formula>"T100=""Disagree"""</formula>
    </cfRule>
  </conditionalFormatting>
  <conditionalFormatting sqref="U65">
    <cfRule type="expression" priority="1" dxfId="0" stopIfTrue="1">
      <formula>"$T2=""Disagree"""</formula>
    </cfRule>
  </conditionalFormatting>
  <dataValidations count="7">
    <dataValidation allowBlank="1" showInputMessage="1" showErrorMessage="1" error="Comment can only be &quot;Accepted&quot;, &quot;Declined&quot;, or Blank" sqref="J116:J211 J34:J114 J1:J32"/>
    <dataValidation allowBlank="1" showInputMessage="1" showErrorMessage="1" error="Must be &quot;Editor To Do&quot;, &quot;Done&quot;, &quot;Can't Do&quot;" sqref="N69:N125 M1:M211 N1:N38 N40:N67 N127:N168 N170:N211 N628 N486"/>
    <dataValidation type="list" allowBlank="1" showInputMessage="1" showErrorMessage="1" error="Must be &quot;Editor To Do&quot;, &quot;Done&quot;, &quot;Can't Do&quot;" sqref="L1:L211">
      <formula1>"Editor To Do, Done, Can't Do"</formula1>
    </dataValidation>
    <dataValidation type="whole" allowBlank="1" showErrorMessage="1" error="This must be a comment number between 1 and 2000" sqref="K1:K211">
      <formula1>1</formula1>
      <formula2>2000</formula2>
    </dataValidation>
    <dataValidation type="list" allowBlank="1" showInputMessage="1" showErrorMessage="1" error="Comment can only be &quot;Accepted&quot;, &quot;Declined&quot;, &quot;Counter&quot;, &quot;Deferred&quot;, or Blank" sqref="I1:I211">
      <formula1>"Accepted, Declined, Counter, Deferred"</formula1>
    </dataValidation>
    <dataValidation type="list" allowBlank="1" showInputMessage="1" showErrorMessage="1" sqref="Q1:Q211">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T2:T28">
      <formula1>"Agree, Principle, Disagree, Out of Scope, Unresolvable"</formula1>
    </dataValidation>
  </dataValidations>
  <printOptions gridLines="1"/>
  <pageMargins left="0.5" right="0.5" top="1" bottom="1" header="0.5" footer="0.5"/>
  <pageSetup blackAndWhite="1" horizontalDpi="600" verticalDpi="600" orientation="landscape" r:id="rId1"/>
  <headerFooter alignWithMargins="0">
    <oddHeader>&amp;LNovembert 2009&amp;C&amp;A&amp;Rdoc.: IEEE 802.11-09/1200r5</oddHeader>
    <oddFooter>&amp;LSubmission&amp;C&amp;P&amp;RLee Armstrong, Armstrong Consulting, Inc.</oddFooter>
  </headerFooter>
</worksheet>
</file>

<file path=xl/worksheets/sheet3.xml><?xml version="1.0" encoding="utf-8"?>
<worksheet xmlns="http://schemas.openxmlformats.org/spreadsheetml/2006/main" xmlns:r="http://schemas.openxmlformats.org/officeDocument/2006/relationships">
  <sheetPr codeName="Sheet5"/>
  <dimension ref="A1:AC95"/>
  <sheetViews>
    <sheetView zoomScalePageLayoutView="0" workbookViewId="0" topLeftCell="A10">
      <selection activeCell="C29" sqref="C29"/>
    </sheetView>
  </sheetViews>
  <sheetFormatPr defaultColWidth="9.140625" defaultRowHeight="12.75"/>
  <cols>
    <col min="1" max="1" width="26.28125" style="0" customWidth="1"/>
    <col min="2" max="2" width="7.8515625" style="126"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118</v>
      </c>
      <c r="B1" s="19" t="s">
        <v>120</v>
      </c>
      <c r="C1" s="20" t="s">
        <v>312</v>
      </c>
      <c r="D1" s="20" t="s">
        <v>306</v>
      </c>
      <c r="E1" s="20" t="s">
        <v>577</v>
      </c>
      <c r="F1" s="20" t="s">
        <v>122</v>
      </c>
      <c r="G1" s="20" t="s">
        <v>94</v>
      </c>
      <c r="H1" s="50" t="s">
        <v>95</v>
      </c>
      <c r="I1" s="53" t="s">
        <v>50</v>
      </c>
      <c r="J1" s="54" t="s">
        <v>49</v>
      </c>
      <c r="K1" s="51" t="s">
        <v>84</v>
      </c>
      <c r="L1" s="20" t="s">
        <v>105</v>
      </c>
      <c r="M1" s="20" t="s">
        <v>64</v>
      </c>
      <c r="N1" s="17"/>
      <c r="O1" s="17"/>
      <c r="P1" s="48"/>
      <c r="Q1" s="17"/>
      <c r="R1" s="17"/>
      <c r="S1" s="17"/>
      <c r="T1" s="17"/>
      <c r="U1" s="17"/>
      <c r="V1" s="17"/>
      <c r="W1" s="17"/>
      <c r="X1" s="17"/>
      <c r="Y1" s="17"/>
      <c r="Z1" s="17"/>
      <c r="AA1" s="17"/>
      <c r="AB1" s="17"/>
      <c r="AC1" s="17"/>
    </row>
    <row r="2" spans="1:29" ht="12.75">
      <c r="A2" s="76" t="s">
        <v>43</v>
      </c>
      <c r="B2" s="78">
        <f>COUNTIF(Master!$N2:Master!$N500,"0")</f>
        <v>1</v>
      </c>
      <c r="C2" s="77" t="e">
        <f>C4</f>
        <v>#REF!</v>
      </c>
      <c r="D2" s="78" t="e">
        <f>SUMPRODUCT((Master!#REF!:Master!$Q$8=$A2)*(Master!#REF!:Master!$I$8=D$1))</f>
        <v>#REF!</v>
      </c>
      <c r="E2" s="78" t="e">
        <f>SUMPRODUCT((Master!#REF!:Master!$Q$8=$A2)*(Master!#REF!:Master!$I$8=E$1))</f>
        <v>#REF!</v>
      </c>
      <c r="F2" s="78"/>
      <c r="G2" s="78" t="e">
        <f>SUMPRODUCT((Master!#REF!:Master!$Q$8=$A2)*(Master!#REF!:Master!$I$8=""))</f>
        <v>#REF!</v>
      </c>
      <c r="H2" s="79" t="e">
        <f aca="true" t="shared" si="0" ref="H2:H11">B2-(C2+D2+E2)</f>
        <v>#REF!</v>
      </c>
      <c r="I2" s="80" t="e">
        <f>SUMPRODUCT((Master!#REF!:Master!$Q$8=$A2)*(Master!#REF!:Master!$L$8="Edito To Do"))</f>
        <v>#REF!</v>
      </c>
      <c r="J2" s="81" t="e">
        <f>SUMPRODUCT((Master!#REF!:Master!$Q$8=$A2)*(Master!#REF!:Master!$L$8="Done"))</f>
        <v>#REF!</v>
      </c>
      <c r="K2" s="82" t="s">
        <v>44</v>
      </c>
      <c r="L2" s="83" t="s">
        <v>14</v>
      </c>
      <c r="M2" s="68" t="e">
        <f>IF(B2=H2,"Open","In-Proc")</f>
        <v>#REF!</v>
      </c>
      <c r="N2" s="17"/>
      <c r="O2" s="17"/>
      <c r="P2" s="48"/>
      <c r="Q2" s="17"/>
      <c r="R2" s="17"/>
      <c r="S2" s="17"/>
      <c r="T2" s="17"/>
      <c r="U2" s="17"/>
      <c r="V2" s="17"/>
      <c r="W2" s="17"/>
      <c r="X2" s="17"/>
      <c r="Y2" s="17"/>
      <c r="Z2" s="17"/>
      <c r="AA2" s="17"/>
      <c r="AB2" s="17"/>
      <c r="AC2" s="17"/>
    </row>
    <row r="3" spans="1:29" ht="12.75">
      <c r="A3" s="76" t="s">
        <v>45</v>
      </c>
      <c r="B3" s="78">
        <f>COUNTIF(Master!$N3:Master!$N157," ")</f>
        <v>0</v>
      </c>
      <c r="C3" s="77" t="e">
        <f>SUMPRODUCT((Master!#REF!:Master!$Q$8=$A3)*(Master!#REF!:Master!$I$8=C$1))</f>
        <v>#REF!</v>
      </c>
      <c r="D3" s="78" t="e">
        <f>SUMPRODUCT((Master!#REF!:Master!$Q$8=$A3)*(Master!#REF!:Master!$I$8=D$1))</f>
        <v>#REF!</v>
      </c>
      <c r="E3" s="78" t="e">
        <f>SUMPRODUCT((Master!#REF!:Master!$Q$8=$A3)*(Master!#REF!:Master!$I$8=E$1))</f>
        <v>#REF!</v>
      </c>
      <c r="F3" s="78"/>
      <c r="G3" s="78" t="e">
        <f>SUMPRODUCT((Master!#REF!:Master!$Q$8=$A3)*(Master!#REF!:Master!$I$8=""))</f>
        <v>#REF!</v>
      </c>
      <c r="H3" s="79" t="e">
        <f t="shared" si="0"/>
        <v>#REF!</v>
      </c>
      <c r="I3" s="80" t="e">
        <f>SUMPRODUCT((Master!#REF!:Master!$Q$8=$A3)*(Master!#REF!:Master!$L$8="Edito To Do"))</f>
        <v>#REF!</v>
      </c>
      <c r="J3" s="81" t="e">
        <f>SUMPRODUCT((Master!#REF!:Master!$Q$8=$A3)*(Master!#REF!:Master!$L$8="Done"))</f>
        <v>#REF!</v>
      </c>
      <c r="K3" s="82" t="s">
        <v>46</v>
      </c>
      <c r="L3" s="83" t="s">
        <v>127</v>
      </c>
      <c r="M3" s="68" t="e">
        <f aca="true" t="shared" si="1" ref="M3:M16">IF(B3=H3,"Open","In-Proc")</f>
        <v>#REF!</v>
      </c>
      <c r="N3" s="17"/>
      <c r="O3" s="17">
        <f>COUNTIF(Master!N2:N161,"J")</f>
        <v>1</v>
      </c>
      <c r="P3" s="48"/>
      <c r="Q3" s="17"/>
      <c r="R3" s="17"/>
      <c r="S3" s="17"/>
      <c r="T3" s="17"/>
      <c r="U3" s="17"/>
      <c r="V3" s="17"/>
      <c r="W3" s="17"/>
      <c r="X3" s="17"/>
      <c r="Y3" s="17"/>
      <c r="Z3" s="17"/>
      <c r="AA3" s="17"/>
      <c r="AB3" s="17"/>
      <c r="AC3" s="17"/>
    </row>
    <row r="4" spans="1:29" ht="12.75">
      <c r="A4" s="76" t="s">
        <v>594</v>
      </c>
      <c r="B4" s="78">
        <f>COUNTIF(Master!$N4:Master!$N153,"")</f>
        <v>8</v>
      </c>
      <c r="C4" s="77" t="e">
        <f>SUMPRODUCT((Master!#REF!:Master!$Q$8=$A4)*(Master!#REF!:Master!$I$8=C$1))</f>
        <v>#REF!</v>
      </c>
      <c r="D4" s="78" t="e">
        <f>SUMPRODUCT((Master!#REF!:Master!$Q$8=$A4)*(Master!#REF!:Master!$I$8=D$1))</f>
        <v>#REF!</v>
      </c>
      <c r="E4" s="78" t="e">
        <f>SUMPRODUCT((Master!#REF!:Master!$Q$8=$A4)*(Master!#REF!:Master!$I$8=E$1))</f>
        <v>#REF!</v>
      </c>
      <c r="F4" s="78"/>
      <c r="G4" s="78" t="e">
        <f>SUMPRODUCT((Master!#REF!:Master!$Q$8=$A4)*(Master!#REF!:Master!$I$8=""))</f>
        <v>#REF!</v>
      </c>
      <c r="H4" s="79" t="e">
        <f t="shared" si="0"/>
        <v>#REF!</v>
      </c>
      <c r="I4" s="80" t="e">
        <f>SUMPRODUCT((Master!#REF!:Master!$Q$8=$A4)*(Master!#REF!:Master!$L$8="Edito To Do"))</f>
        <v>#REF!</v>
      </c>
      <c r="J4" s="81" t="e">
        <f>SUMPRODUCT((Master!#REF!:Master!$Q$8=$A4)*(Master!#REF!:Master!$L$8="Done"))</f>
        <v>#REF!</v>
      </c>
      <c r="K4" s="82" t="s">
        <v>44</v>
      </c>
      <c r="L4" s="83" t="s">
        <v>15</v>
      </c>
      <c r="M4" s="68" t="e">
        <f t="shared" si="1"/>
        <v>#REF!</v>
      </c>
      <c r="N4" s="17"/>
      <c r="O4" s="17"/>
      <c r="P4" s="48"/>
      <c r="Q4" s="17"/>
      <c r="R4" s="17"/>
      <c r="S4" s="17"/>
      <c r="T4" s="17"/>
      <c r="U4" s="17"/>
      <c r="V4" s="17"/>
      <c r="W4" s="17"/>
      <c r="X4" s="17"/>
      <c r="Y4" s="17"/>
      <c r="Z4" s="17"/>
      <c r="AA4" s="17"/>
      <c r="AB4" s="17"/>
      <c r="AC4" s="17"/>
    </row>
    <row r="5" spans="1:29" ht="12.75">
      <c r="A5" s="76" t="s">
        <v>129</v>
      </c>
      <c r="B5" s="124">
        <f>COUNTIF(Master!$N$2:$N$161,"1*")</f>
        <v>15</v>
      </c>
      <c r="C5" s="77" t="e">
        <f>SUMPRODUCT((Master!#REF!:Master!$Q$8=$A5)*(Master!#REF!:Master!$I$8=C$1))</f>
        <v>#REF!</v>
      </c>
      <c r="D5" s="78" t="e">
        <f>SUMPRODUCT((Master!#REF!:Master!$Q$8=$A5)*(Master!#REF!:Master!$I$8=D$1))</f>
        <v>#REF!</v>
      </c>
      <c r="E5" s="78" t="e">
        <f>SUMPRODUCT((Master!#REF!:Master!$Q$8=$A5)*(Master!#REF!:Master!$I$8=E$1))</f>
        <v>#REF!</v>
      </c>
      <c r="F5" s="78"/>
      <c r="G5" s="78" t="e">
        <f>SUMPRODUCT((Master!#REF!:Master!$Q$8=$A5)*(Master!#REF!:Master!$I$8=""))</f>
        <v>#REF!</v>
      </c>
      <c r="H5" s="79" t="e">
        <f t="shared" si="0"/>
        <v>#REF!</v>
      </c>
      <c r="I5" s="80" t="e">
        <f>SUMPRODUCT((Master!#REF!:Master!$Q$8=$A5)*(Master!#REF!:Master!$L$8="Edito To Do"))</f>
        <v>#REF!</v>
      </c>
      <c r="J5" s="81" t="e">
        <f>SUMPRODUCT((Master!#REF!:Master!$Q$8=$A5)*(Master!#REF!:Master!$L$8="Done"))</f>
        <v>#REF!</v>
      </c>
      <c r="K5" s="82" t="s">
        <v>44</v>
      </c>
      <c r="L5" s="83" t="s">
        <v>130</v>
      </c>
      <c r="M5" s="68" t="e">
        <f t="shared" si="1"/>
        <v>#REF!</v>
      </c>
      <c r="N5" s="17"/>
      <c r="O5" s="17"/>
      <c r="P5" s="48"/>
      <c r="Q5" s="17"/>
      <c r="R5" s="17"/>
      <c r="S5" s="17"/>
      <c r="T5" s="17"/>
      <c r="U5" s="17"/>
      <c r="V5" s="17"/>
      <c r="W5" s="17"/>
      <c r="X5" s="17"/>
      <c r="Y5" s="17"/>
      <c r="Z5" s="17"/>
      <c r="AA5" s="17"/>
      <c r="AB5" s="17"/>
      <c r="AC5" s="17"/>
    </row>
    <row r="6" spans="1:29" ht="12.75">
      <c r="A6" s="76" t="s">
        <v>595</v>
      </c>
      <c r="B6" s="124">
        <f>COUNTIF(Master!$N$2:$N$161,"2")</f>
        <v>1</v>
      </c>
      <c r="C6" s="77" t="e">
        <f>SUMPRODUCT((Master!#REF!:Master!$Q$8=$A6)*(Master!#REF!:Master!$I$8=C$1))</f>
        <v>#REF!</v>
      </c>
      <c r="D6" s="78" t="e">
        <f>SUMPRODUCT((Master!#REF!:Master!$Q$8=$A6)*(Master!#REF!:Master!$I$8=D$1))</f>
        <v>#REF!</v>
      </c>
      <c r="E6" s="78" t="e">
        <f>SUMPRODUCT((Master!#REF!:Master!$Q$8=$A6)*(Master!#REF!:Master!$I$8=E$1))</f>
        <v>#REF!</v>
      </c>
      <c r="F6" s="78"/>
      <c r="G6" s="78" t="e">
        <f>SUMPRODUCT((Master!#REF!:Master!$Q$8=$A6)*(Master!#REF!:Master!$I$8=""))</f>
        <v>#REF!</v>
      </c>
      <c r="H6" s="79" t="e">
        <f>B6-(C6+D6+E6)</f>
        <v>#REF!</v>
      </c>
      <c r="I6" s="80" t="e">
        <f>SUMPRODUCT((Master!#REF!:Master!$Q$8=$A6)*(Master!#REF!:Master!$L$8="Edito To Do"))</f>
        <v>#REF!</v>
      </c>
      <c r="J6" s="81" t="e">
        <f>SUMPRODUCT((Master!#REF!:Master!$Q$8=$A6)*(Master!#REF!:Master!$L$8="Done"))</f>
        <v>#REF!</v>
      </c>
      <c r="K6" s="82" t="s">
        <v>44</v>
      </c>
      <c r="L6" s="83" t="s">
        <v>130</v>
      </c>
      <c r="M6" s="68" t="e">
        <f>IF(B6=H6,"Open","In-Proc")</f>
        <v>#REF!</v>
      </c>
      <c r="N6" s="17"/>
      <c r="O6" s="17"/>
      <c r="P6" s="48"/>
      <c r="Q6" s="17"/>
      <c r="R6" s="17"/>
      <c r="S6" s="17"/>
      <c r="T6" s="17"/>
      <c r="U6" s="17"/>
      <c r="V6" s="17"/>
      <c r="W6" s="17"/>
      <c r="X6" s="17"/>
      <c r="Y6" s="17"/>
      <c r="Z6" s="17"/>
      <c r="AA6" s="17"/>
      <c r="AB6" s="17"/>
      <c r="AC6" s="17"/>
    </row>
    <row r="7" spans="1:29" ht="12.75">
      <c r="A7" s="76" t="s">
        <v>21</v>
      </c>
      <c r="B7" s="124">
        <f>COUNTIF(Master!$N$2:$N$161,"3*")</f>
        <v>0</v>
      </c>
      <c r="C7" s="77" t="e">
        <f>SUMPRODUCT((Master!#REF!:Master!$Q$8=$A7)*(Master!#REF!:Master!$I$8=C$1))</f>
        <v>#REF!</v>
      </c>
      <c r="D7" s="78" t="e">
        <f>SUMPRODUCT((Master!#REF!:Master!$Q$8=$A7)*(Master!#REF!:Master!$I$8=D$1))</f>
        <v>#REF!</v>
      </c>
      <c r="E7" s="78" t="e">
        <f>SUMPRODUCT((Master!#REF!:Master!$Q$8=$A7)*(Master!#REF!:Master!$I$8=E$1))</f>
        <v>#REF!</v>
      </c>
      <c r="F7" s="78"/>
      <c r="G7" s="78" t="e">
        <f>SUMPRODUCT((Master!#REF!:Master!$Q$8=$A7)*(Master!#REF!:Master!$I$8=""))</f>
        <v>#REF!</v>
      </c>
      <c r="H7" s="79" t="e">
        <f t="shared" si="0"/>
        <v>#REF!</v>
      </c>
      <c r="I7" s="80" t="e">
        <f>SUMPRODUCT((Master!#REF!:Master!$Q$8=$A7)*(Master!#REF!:Master!$L$8="Edito To Do"))</f>
        <v>#REF!</v>
      </c>
      <c r="J7" s="81" t="e">
        <f>SUMPRODUCT((Master!#REF!:Master!$Q$8=$A7)*(Master!#REF!:Master!$L$8="Done"))</f>
        <v>#REF!</v>
      </c>
      <c r="K7" s="82" t="s">
        <v>44</v>
      </c>
      <c r="L7" s="83" t="s">
        <v>47</v>
      </c>
      <c r="M7" s="68" t="e">
        <f t="shared" si="1"/>
        <v>#REF!</v>
      </c>
      <c r="N7" s="17"/>
      <c r="O7" s="17"/>
      <c r="P7" s="48"/>
      <c r="Q7" s="17"/>
      <c r="R7" s="17"/>
      <c r="S7" s="17"/>
      <c r="T7" s="17"/>
      <c r="U7" s="17"/>
      <c r="V7" s="17"/>
      <c r="W7" s="17"/>
      <c r="X7" s="17"/>
      <c r="Y7" s="17"/>
      <c r="Z7" s="17"/>
      <c r="AA7" s="17"/>
      <c r="AB7" s="17"/>
      <c r="AC7" s="17"/>
    </row>
    <row r="8" spans="1:29" ht="12.75">
      <c r="A8" s="76" t="s">
        <v>22</v>
      </c>
      <c r="B8" s="124">
        <f>COUNTIF(Master!$N$2:$N$161,"4*")</f>
        <v>1</v>
      </c>
      <c r="C8" s="77" t="e">
        <f>SUMPRODUCT((Master!#REF!:Master!$Q$8=$A8)*(Master!#REF!:Master!$I$8=C$1))</f>
        <v>#REF!</v>
      </c>
      <c r="D8" s="78" t="e">
        <f>SUMPRODUCT((Master!#REF!:Master!$Q$8=$A8)*(Master!#REF!:Master!$I$8=D$1))</f>
        <v>#REF!</v>
      </c>
      <c r="E8" s="78" t="e">
        <f>SUMPRODUCT((Master!#REF!:Master!$Q$8=$A8)*(Master!#REF!:Master!$I$8=E$1))</f>
        <v>#REF!</v>
      </c>
      <c r="F8" s="78"/>
      <c r="G8" s="78" t="e">
        <f>SUMPRODUCT((Master!#REF!:Master!$Q$8=$A8)*(Master!#REF!:Master!$I$8=""))</f>
        <v>#REF!</v>
      </c>
      <c r="H8" s="79" t="e">
        <f t="shared" si="0"/>
        <v>#REF!</v>
      </c>
      <c r="I8" s="80" t="e">
        <f>SUMPRODUCT((Master!#REF!:Master!$Q$8=$A8)*(Master!#REF!:Master!$L$8="Edito To Do"))</f>
        <v>#REF!</v>
      </c>
      <c r="J8" s="81" t="e">
        <f>SUMPRODUCT((Master!#REF!:Master!$Q$8=$A8)*(Master!#REF!:Master!$L$8="Done"))</f>
        <v>#REF!</v>
      </c>
      <c r="K8" s="82" t="s">
        <v>44</v>
      </c>
      <c r="L8" s="83" t="s">
        <v>39</v>
      </c>
      <c r="M8" s="68" t="e">
        <f t="shared" si="1"/>
        <v>#REF!</v>
      </c>
      <c r="N8" s="17"/>
      <c r="O8" s="12"/>
      <c r="P8" s="48"/>
      <c r="Q8" s="17"/>
      <c r="R8" s="17"/>
      <c r="S8" s="17"/>
      <c r="T8" s="17"/>
      <c r="U8" s="17"/>
      <c r="V8" s="17"/>
      <c r="W8" s="17"/>
      <c r="X8" s="17"/>
      <c r="Y8" s="17"/>
      <c r="Z8" s="17"/>
      <c r="AA8" s="17"/>
      <c r="AB8" s="17"/>
      <c r="AC8" s="17"/>
    </row>
    <row r="9" spans="1:29" ht="12.75">
      <c r="A9" s="76" t="s">
        <v>23</v>
      </c>
      <c r="B9" s="124">
        <f>COUNTIF(Master!$N$2:$N$161,"5*")</f>
        <v>13</v>
      </c>
      <c r="C9" s="77" t="e">
        <f>SUMPRODUCT((Master!#REF!:Master!$Q$8=$A9)*(Master!#REF!:Master!$I$8=C$1))</f>
        <v>#REF!</v>
      </c>
      <c r="D9" s="78" t="e">
        <f>SUMPRODUCT((Master!#REF!:Master!$Q$8=$A9)*(Master!#REF!:Master!$I$8=D$1))</f>
        <v>#REF!</v>
      </c>
      <c r="E9" s="78" t="e">
        <f>SUMPRODUCT((Master!#REF!:Master!$Q$8=$A9)*(Master!#REF!:Master!$I$8=E$1))</f>
        <v>#REF!</v>
      </c>
      <c r="F9" s="78"/>
      <c r="G9" s="78" t="e">
        <f>SUMPRODUCT((Master!#REF!:Master!$Q$8=$A9)*(Master!#REF!:Master!$I$8=""))</f>
        <v>#REF!</v>
      </c>
      <c r="H9" s="79" t="e">
        <f t="shared" si="0"/>
        <v>#REF!</v>
      </c>
      <c r="I9" s="80" t="e">
        <f>SUMPRODUCT((Master!#REF!:Master!$Q$8=$A9)*(Master!#REF!:Master!$L$8="Edito To Do"))</f>
        <v>#REF!</v>
      </c>
      <c r="J9" s="81" t="e">
        <f>SUMPRODUCT((Master!#REF!:Master!$Q$8=$A9)*(Master!#REF!:Master!$L$8="Done"))</f>
        <v>#REF!</v>
      </c>
      <c r="K9" s="82" t="s">
        <v>56</v>
      </c>
      <c r="L9" s="83" t="s">
        <v>30</v>
      </c>
      <c r="M9" s="68" t="e">
        <f t="shared" si="1"/>
        <v>#REF!</v>
      </c>
      <c r="N9" s="17"/>
      <c r="O9" s="17"/>
      <c r="P9" s="48"/>
      <c r="Q9" s="17"/>
      <c r="R9" s="17"/>
      <c r="S9" s="17"/>
      <c r="T9" s="17"/>
      <c r="U9" s="17"/>
      <c r="V9" s="17"/>
      <c r="W9" s="17"/>
      <c r="X9" s="17"/>
      <c r="Y9" s="17"/>
      <c r="Z9" s="17"/>
      <c r="AA9" s="17"/>
      <c r="AB9" s="17"/>
      <c r="AC9" s="17"/>
    </row>
    <row r="10" spans="1:29" ht="12.75">
      <c r="A10" s="76" t="s">
        <v>57</v>
      </c>
      <c r="B10" s="124">
        <f>COUNTIF(Master!$N$2:$N$161,"6*")</f>
        <v>0</v>
      </c>
      <c r="C10" s="77" t="e">
        <f>SUMPRODUCT((Master!#REF!:Master!$Q$8=$A10)*(Master!#REF!:Master!$I$8=C$1))</f>
        <v>#REF!</v>
      </c>
      <c r="D10" s="78" t="e">
        <f>SUMPRODUCT((Master!#REF!:Master!$Q$8=$A10)*(Master!#REF!:Master!$I$8=D$1))</f>
        <v>#REF!</v>
      </c>
      <c r="E10" s="78" t="e">
        <f>SUMPRODUCT((Master!#REF!:Master!$Q$8=$A10)*(Master!#REF!:Master!$I$8=E$1))</f>
        <v>#REF!</v>
      </c>
      <c r="F10" s="78"/>
      <c r="G10" s="78" t="e">
        <f>SUMPRODUCT((Master!#REF!:Master!$Q$8=$A10)*(Master!#REF!:Master!$I$8=""))</f>
        <v>#REF!</v>
      </c>
      <c r="H10" s="79" t="e">
        <f t="shared" si="0"/>
        <v>#REF!</v>
      </c>
      <c r="I10" s="80" t="e">
        <f>SUMPRODUCT((Master!#REF!:Master!$Q$8=$A10)*(Master!#REF!:Master!$L$8="Edito To Do"))</f>
        <v>#REF!</v>
      </c>
      <c r="J10" s="81" t="e">
        <f>SUMPRODUCT((Master!#REF!:Master!$Q$8=$A10)*(Master!#REF!:Master!$L$8="Done"))</f>
        <v>#REF!</v>
      </c>
      <c r="K10" s="82" t="s">
        <v>20</v>
      </c>
      <c r="L10" s="83" t="s">
        <v>131</v>
      </c>
      <c r="M10" s="68" t="e">
        <f t="shared" si="1"/>
        <v>#REF!</v>
      </c>
      <c r="N10" s="17"/>
      <c r="O10" s="12"/>
      <c r="P10" s="14"/>
      <c r="Q10" s="47"/>
      <c r="R10" s="17"/>
      <c r="S10" s="17"/>
      <c r="T10" s="17"/>
      <c r="U10" s="17"/>
      <c r="V10" s="17"/>
      <c r="W10" s="17"/>
      <c r="X10" s="17"/>
      <c r="Y10" s="17"/>
      <c r="Z10" s="17"/>
      <c r="AA10" s="17"/>
      <c r="AB10" s="17"/>
      <c r="AC10" s="17"/>
    </row>
    <row r="11" spans="1:29" ht="12.75">
      <c r="A11" s="76" t="s">
        <v>24</v>
      </c>
      <c r="B11" s="124">
        <f>COUNTIF(Master!$N$2:$N$161,"7*")</f>
        <v>45</v>
      </c>
      <c r="C11" s="77" t="e">
        <f>SUMPRODUCT((Master!#REF!:Master!$Q$8=$A11)*(Master!#REF!:Master!$I$8=C$1))</f>
        <v>#REF!</v>
      </c>
      <c r="D11" s="78" t="e">
        <f>SUMPRODUCT((Master!#REF!:Master!$Q$8=$A11)*(Master!#REF!:Master!$I$8=D$1))</f>
        <v>#REF!</v>
      </c>
      <c r="E11" s="78" t="e">
        <f>SUMPRODUCT((Master!#REF!:Master!$Q$8=$A11)*(Master!#REF!:Master!$I$8=E$1))</f>
        <v>#REF!</v>
      </c>
      <c r="F11" s="78"/>
      <c r="G11" s="78" t="e">
        <f>SUMPRODUCT((Master!#REF!:Master!$Q$8=$A11)*(Master!#REF!:Master!$I$8=""))</f>
        <v>#REF!</v>
      </c>
      <c r="H11" s="79" t="e">
        <f t="shared" si="0"/>
        <v>#REF!</v>
      </c>
      <c r="I11" s="80" t="e">
        <f>SUMPRODUCT((Master!#REF!:Master!$Q$8=$A11)*(Master!#REF!:Master!$L$8="Edito To Do"))</f>
        <v>#REF!</v>
      </c>
      <c r="J11" s="81" t="e">
        <f>SUMPRODUCT((Master!#REF!:Master!$Q$8=$A11)*(Master!#REF!:Master!$L$8="Done"))</f>
        <v>#REF!</v>
      </c>
      <c r="K11" s="82" t="s">
        <v>88</v>
      </c>
      <c r="L11" s="83" t="s">
        <v>31</v>
      </c>
      <c r="M11" s="68" t="e">
        <f t="shared" si="1"/>
        <v>#REF!</v>
      </c>
      <c r="N11" s="17"/>
      <c r="P11" s="49"/>
      <c r="Q11" s="46"/>
      <c r="R11" s="17"/>
      <c r="S11" s="17"/>
      <c r="T11" s="17"/>
      <c r="U11" s="17"/>
      <c r="V11" s="17"/>
      <c r="W11" s="17"/>
      <c r="X11" s="17"/>
      <c r="Y11" s="17"/>
      <c r="Z11" s="17"/>
      <c r="AA11" s="17"/>
      <c r="AB11" s="17"/>
      <c r="AC11" s="17"/>
    </row>
    <row r="12" spans="1:29" ht="12.75">
      <c r="A12" s="76" t="s">
        <v>12</v>
      </c>
      <c r="B12" s="124">
        <f>COUNTIF(Master!$N$2:$N$161,"9*")</f>
        <v>3</v>
      </c>
      <c r="C12" s="77" t="e">
        <f>SUMPRODUCT((Master!#REF!:Master!$Q$8=$A12)*(Master!#REF!:Master!$I$8=C$1))</f>
        <v>#REF!</v>
      </c>
      <c r="D12" s="78" t="e">
        <f>SUMPRODUCT((Master!#REF!:Master!$Q$8=$A12)*(Master!#REF!:Master!$I$8=D$1))</f>
        <v>#REF!</v>
      </c>
      <c r="E12" s="78" t="e">
        <f>SUMPRODUCT((Master!#REF!:Master!$Q$8=$A12)*(Master!#REF!:Master!$I$8=E$1))</f>
        <v>#REF!</v>
      </c>
      <c r="F12" s="78"/>
      <c r="G12" s="78" t="e">
        <f>SUMPRODUCT((Master!#REF!:Master!$Q$8=$A12)*(Master!#REF!:Master!$I$8=""))</f>
        <v>#REF!</v>
      </c>
      <c r="H12" s="79" t="e">
        <f>B12-(C12+D12+E12)</f>
        <v>#REF!</v>
      </c>
      <c r="I12" s="80" t="e">
        <f>SUMPRODUCT((Master!#REF!:Master!$Q$8=$A12)*(Master!#REF!:Master!$L$8="Edito To Do"))</f>
        <v>#REF!</v>
      </c>
      <c r="J12" s="81" t="e">
        <f>SUMPRODUCT((Master!#REF!:Master!$Q$8=$A12)*(Master!#REF!:Master!$L$8="Done"))</f>
        <v>#REF!</v>
      </c>
      <c r="K12" s="82" t="s">
        <v>88</v>
      </c>
      <c r="L12" s="83" t="s">
        <v>13</v>
      </c>
      <c r="M12" s="68" t="s">
        <v>63</v>
      </c>
      <c r="N12" s="17"/>
      <c r="P12" s="49"/>
      <c r="Q12" s="46"/>
      <c r="R12" s="17"/>
      <c r="S12" s="17"/>
      <c r="T12" s="17"/>
      <c r="U12" s="17"/>
      <c r="V12" s="17"/>
      <c r="W12" s="17"/>
      <c r="X12" s="17"/>
      <c r="Y12" s="17"/>
      <c r="Z12" s="17"/>
      <c r="AA12" s="17"/>
      <c r="AB12" s="17"/>
      <c r="AC12" s="17"/>
    </row>
    <row r="13" spans="1:29" ht="12.75">
      <c r="A13" s="85" t="s">
        <v>25</v>
      </c>
      <c r="B13" s="124">
        <f>COUNTIF(Master!$N$2:$N$161,"10*")</f>
        <v>2</v>
      </c>
      <c r="C13" s="77" t="e">
        <f>SUMPRODUCT((Master!#REF!:Master!$Q$8=$A13)*(Master!#REF!:Master!$I$8=C$1))</f>
        <v>#REF!</v>
      </c>
      <c r="D13" s="78" t="e">
        <f>SUMPRODUCT((Master!#REF!:Master!$Q$8=$A13)*(Master!#REF!:Master!$I$8=D$1))</f>
        <v>#REF!</v>
      </c>
      <c r="E13" s="78" t="e">
        <f>SUMPRODUCT((Master!#REF!:Master!$Q$8=$A13)*(Master!#REF!:Master!$I$8=E$1))</f>
        <v>#REF!</v>
      </c>
      <c r="F13" s="78"/>
      <c r="G13" s="78" t="e">
        <f>SUMPRODUCT((Master!#REF!:Master!$Q$8=$A13)*(Master!#REF!:Master!$I$8=""))</f>
        <v>#REF!</v>
      </c>
      <c r="H13" s="79" t="e">
        <f aca="true" t="shared" si="2" ref="H13:H21">B13-(C13+D13+E13)</f>
        <v>#REF!</v>
      </c>
      <c r="I13" s="80" t="e">
        <f>SUMPRODUCT((Master!#REF!:Master!$Q$8=$A13)*(Master!#REF!:Master!$L$8="Edito To Do"))</f>
        <v>#REF!</v>
      </c>
      <c r="J13" s="81" t="e">
        <f>SUMPRODUCT((Master!#REF!:Master!$Q$8=$A13)*(Master!#REF!:Master!$L$8="Done"))</f>
        <v>#REF!</v>
      </c>
      <c r="K13" s="82" t="s">
        <v>88</v>
      </c>
      <c r="L13" s="83" t="s">
        <v>32</v>
      </c>
      <c r="M13" s="68" t="e">
        <f t="shared" si="1"/>
        <v>#REF!</v>
      </c>
      <c r="N13" s="17"/>
      <c r="P13" s="49"/>
      <c r="Q13" s="46"/>
      <c r="R13" s="17"/>
      <c r="S13" s="17"/>
      <c r="T13" s="17"/>
      <c r="U13" s="17"/>
      <c r="V13" s="17"/>
      <c r="W13" s="17"/>
      <c r="X13" s="17"/>
      <c r="Y13" s="17"/>
      <c r="Z13" s="17"/>
      <c r="AA13" s="17"/>
      <c r="AB13" s="17"/>
      <c r="AC13" s="17"/>
    </row>
    <row r="14" spans="1:29" ht="12.75">
      <c r="A14" s="76" t="s">
        <v>26</v>
      </c>
      <c r="B14" s="124">
        <f>COUNTIF(Master!$N$2:$N$161,"11*")</f>
        <v>4</v>
      </c>
      <c r="C14" s="77" t="e">
        <f>SUMPRODUCT((Master!#REF!:Master!$Q$8=$A14)*(Master!#REF!:Master!$I$8=C$1))</f>
        <v>#REF!</v>
      </c>
      <c r="D14" s="78" t="e">
        <f>SUMPRODUCT((Master!#REF!:Master!$Q$8=$A14)*(Master!#REF!:Master!$I$8=D$1))</f>
        <v>#REF!</v>
      </c>
      <c r="E14" s="78" t="e">
        <f>SUMPRODUCT((Master!#REF!:Master!$Q$8=$A14)*(Master!#REF!:Master!$I$8=E$1))</f>
        <v>#REF!</v>
      </c>
      <c r="F14" s="78"/>
      <c r="G14" s="78" t="e">
        <f>SUMPRODUCT((Master!#REF!:Master!$Q$8=$A14)*(Master!#REF!:Master!$I$8=""))</f>
        <v>#REF!</v>
      </c>
      <c r="H14" s="79" t="e">
        <f t="shared" si="2"/>
        <v>#REF!</v>
      </c>
      <c r="I14" s="80" t="e">
        <f>SUMPRODUCT((Master!#REF!:Master!$Q$8=$A14)*(Master!#REF!:Master!$L$8="Edito To Do"))</f>
        <v>#REF!</v>
      </c>
      <c r="J14" s="81" t="e">
        <f>SUMPRODUCT((Master!#REF!:Master!$Q$8=$A14)*(Master!#REF!:Master!$L$8="Done"))</f>
        <v>#REF!</v>
      </c>
      <c r="K14" s="82" t="s">
        <v>88</v>
      </c>
      <c r="L14" s="83" t="s">
        <v>33</v>
      </c>
      <c r="M14" s="68" t="e">
        <f t="shared" si="1"/>
        <v>#REF!</v>
      </c>
      <c r="N14" s="17"/>
      <c r="P14" s="49"/>
      <c r="Q14" s="46"/>
      <c r="R14" s="17"/>
      <c r="S14" s="17"/>
      <c r="T14" s="17"/>
      <c r="U14" s="17"/>
      <c r="V14" s="17"/>
      <c r="W14" s="17"/>
      <c r="X14" s="17"/>
      <c r="Y14" s="17"/>
      <c r="Z14" s="17"/>
      <c r="AA14" s="17"/>
      <c r="AB14" s="17"/>
      <c r="AC14" s="17"/>
    </row>
    <row r="15" spans="1:29" ht="12.75">
      <c r="A15" s="76" t="s">
        <v>27</v>
      </c>
      <c r="B15" s="124">
        <f>COUNTIF(Master!$N$2:$N$161,"17*")</f>
        <v>9</v>
      </c>
      <c r="C15" s="77" t="e">
        <f>SUMPRODUCT((Master!#REF!:Master!$Q$8=$A15)*(Master!#REF!:Master!$I$8=C$1))</f>
        <v>#REF!</v>
      </c>
      <c r="D15" s="78" t="e">
        <f>SUMPRODUCT((Master!#REF!:Master!$Q$8=$A15)*(Master!#REF!:Master!$I$8=D$1))</f>
        <v>#REF!</v>
      </c>
      <c r="E15" s="78" t="e">
        <f>SUMPRODUCT((Master!#REF!:Master!$Q$8=$A15)*(Master!#REF!:Master!$I$8=E$1))</f>
        <v>#REF!</v>
      </c>
      <c r="F15" s="78"/>
      <c r="G15" s="78" t="e">
        <f>SUMPRODUCT((Master!#REF!:Master!$Q$8=$A15)*(Master!#REF!:Master!$I$8=""))</f>
        <v>#REF!</v>
      </c>
      <c r="H15" s="79" t="e">
        <f t="shared" si="2"/>
        <v>#REF!</v>
      </c>
      <c r="I15" s="80" t="e">
        <f>SUMPRODUCT((Master!#REF!:Master!$Q$8=$A15)*(Master!#REF!:Master!$L$8="Edito To Do"))</f>
        <v>#REF!</v>
      </c>
      <c r="J15" s="81" t="e">
        <f>SUMPRODUCT((Master!#REF!:Master!$Q$8=$A15)*(Master!#REF!:Master!$L$8="Done"))</f>
        <v>#REF!</v>
      </c>
      <c r="K15" s="82" t="s">
        <v>16</v>
      </c>
      <c r="L15" s="83" t="s">
        <v>34</v>
      </c>
      <c r="M15" s="68" t="e">
        <f t="shared" si="1"/>
        <v>#REF!</v>
      </c>
      <c r="N15" s="17"/>
      <c r="P15" s="49"/>
      <c r="Q15" s="46"/>
      <c r="R15" s="17"/>
      <c r="S15" s="17"/>
      <c r="T15" s="17"/>
      <c r="U15" s="17"/>
      <c r="V15" s="17"/>
      <c r="W15" s="17"/>
      <c r="X15" s="17"/>
      <c r="Y15" s="17"/>
      <c r="Z15" s="17"/>
      <c r="AA15" s="17"/>
      <c r="AB15" s="17"/>
      <c r="AC15" s="17"/>
    </row>
    <row r="16" spans="1:29" ht="12.75">
      <c r="A16" s="76" t="s">
        <v>18</v>
      </c>
      <c r="B16" s="124">
        <f>COUNTIF(Master!$N$2:$N$161,"A*")</f>
        <v>36</v>
      </c>
      <c r="C16" s="77" t="e">
        <f>SUMPRODUCT((Master!#REF!:Master!$Q$8=$A16)*(Master!#REF!:Master!$I$8=C$1))</f>
        <v>#REF!</v>
      </c>
      <c r="D16" s="78" t="e">
        <f>SUMPRODUCT((Master!#REF!:Master!$Q$8=$A16)*(Master!#REF!:Master!$I$8=D$1))</f>
        <v>#REF!</v>
      </c>
      <c r="E16" s="78" t="e">
        <f>SUMPRODUCT((Master!#REF!:Master!$Q$8=$A16)*(Master!#REF!:Master!$I$8=E$1))</f>
        <v>#REF!</v>
      </c>
      <c r="F16" s="78"/>
      <c r="G16" s="78" t="e">
        <f>SUMPRODUCT((Master!#REF!:Master!$Q$8=$A16)*(Master!#REF!:Master!$I$8=""))</f>
        <v>#REF!</v>
      </c>
      <c r="H16" s="79" t="e">
        <f t="shared" si="2"/>
        <v>#REF!</v>
      </c>
      <c r="I16" s="80" t="e">
        <f>SUMPRODUCT((Master!#REF!:Master!$Q$8=$A16)*(Master!#REF!:Master!$L$8="Edito To Do"))</f>
        <v>#REF!</v>
      </c>
      <c r="J16" s="81" t="e">
        <f>SUMPRODUCT((Master!#REF!:Master!$Q$8=$A16)*(Master!#REF!:Master!$L$8="Done"))</f>
        <v>#REF!</v>
      </c>
      <c r="K16" s="82" t="s">
        <v>17</v>
      </c>
      <c r="L16" s="83" t="s">
        <v>35</v>
      </c>
      <c r="M16" s="68" t="e">
        <f t="shared" si="1"/>
        <v>#REF!</v>
      </c>
      <c r="N16" s="17"/>
      <c r="Q16" s="17"/>
      <c r="R16" s="17"/>
      <c r="S16" s="17"/>
      <c r="T16" s="17"/>
      <c r="U16" s="17"/>
      <c r="V16" s="17"/>
      <c r="W16" s="17"/>
      <c r="X16" s="17"/>
      <c r="Y16" s="17"/>
      <c r="Z16" s="17"/>
      <c r="AA16" s="17"/>
      <c r="AB16" s="17"/>
      <c r="AC16" s="17"/>
    </row>
    <row r="17" spans="1:29" ht="12.75">
      <c r="A17" s="76" t="s">
        <v>19</v>
      </c>
      <c r="B17" s="124">
        <f>COUNTIF(Master!$N$2:$N$161,"D*")</f>
        <v>1</v>
      </c>
      <c r="C17" s="77" t="e">
        <f>SUMPRODUCT((Master!#REF!:Master!$Q$8=$A17)*(Master!#REF!:Master!$I$8=C$1))</f>
        <v>#REF!</v>
      </c>
      <c r="D17" s="78" t="e">
        <f>SUMPRODUCT((Master!#REF!:Master!$Q$8=$A17)*(Master!#REF!:Master!$I$8=D$1))</f>
        <v>#REF!</v>
      </c>
      <c r="E17" s="78" t="e">
        <f>SUMPRODUCT((Master!#REF!:Master!$Q$8=$A17)*(Master!#REF!:Master!$I$8=E$1))</f>
        <v>#REF!</v>
      </c>
      <c r="F17" s="78"/>
      <c r="G17" s="78" t="e">
        <f>SUMPRODUCT((Master!#REF!:Master!$Q$8=$A17)*(Master!#REF!:Master!$I$8=""))</f>
        <v>#REF!</v>
      </c>
      <c r="H17" s="79" t="e">
        <f t="shared" si="2"/>
        <v>#REF!</v>
      </c>
      <c r="I17" s="80" t="e">
        <f>SUMPRODUCT((Master!#REF!:Master!$Q$8=$A17)*(Master!#REF!:Master!$L$8="Edito To Do"))</f>
        <v>#REF!</v>
      </c>
      <c r="J17" s="81" t="e">
        <f>SUMPRODUCT((Master!#REF!:Master!$Q$8=$A17)*(Master!#REF!:Master!$L$8="Done"))</f>
        <v>#REF!</v>
      </c>
      <c r="K17" s="82" t="s">
        <v>17</v>
      </c>
      <c r="L17" s="83" t="s">
        <v>36</v>
      </c>
      <c r="M17" s="68" t="e">
        <f>IF(B17=H17,"Open","In-Proc")</f>
        <v>#REF!</v>
      </c>
      <c r="N17" s="17"/>
      <c r="P17" s="49"/>
      <c r="Q17" s="46"/>
      <c r="R17" s="17"/>
      <c r="S17" s="17"/>
      <c r="T17" s="17"/>
      <c r="U17" s="17"/>
      <c r="V17" s="17"/>
      <c r="W17" s="17"/>
      <c r="X17" s="17"/>
      <c r="Y17" s="17"/>
      <c r="Z17" s="17"/>
      <c r="AA17" s="17"/>
      <c r="AB17" s="17"/>
      <c r="AC17" s="17"/>
    </row>
    <row r="18" spans="1:29" ht="12.75">
      <c r="A18" s="76" t="s">
        <v>28</v>
      </c>
      <c r="B18" s="124">
        <f>COUNTIF(Master!$N$2:$N$161,"I")</f>
        <v>0</v>
      </c>
      <c r="C18" s="77" t="e">
        <f>SUMPRODUCT((Master!#REF!:Master!$Q$8=$A18)*(Master!#REF!:Master!$I$8=C$1))</f>
        <v>#REF!</v>
      </c>
      <c r="D18" s="78" t="e">
        <f>SUMPRODUCT((Master!#REF!:Master!$Q$8=$A18)*(Master!#REF!:Master!$I$8=D$1))</f>
        <v>#REF!</v>
      </c>
      <c r="E18" s="78" t="e">
        <f>SUMPRODUCT((Master!#REF!:Master!$Q$8=$A18)*(Master!#REF!:Master!$I$8=E$1))</f>
        <v>#REF!</v>
      </c>
      <c r="F18" s="78"/>
      <c r="G18" s="78" t="e">
        <f>SUMPRODUCT((Master!#REF!:Master!$Q$8=$A18)*(Master!#REF!:Master!$I$8=""))</f>
        <v>#REF!</v>
      </c>
      <c r="H18" s="79" t="e">
        <f t="shared" si="2"/>
        <v>#REF!</v>
      </c>
      <c r="I18" s="80" t="e">
        <f>SUMPRODUCT((Master!#REF!:Master!$Q$8=$A18)*(Master!#REF!:Master!$L$8="Edito To Do"))</f>
        <v>#REF!</v>
      </c>
      <c r="J18" s="81" t="e">
        <f>SUMPRODUCT((Master!#REF!:Master!$Q$8=$A18)*(Master!#REF!:Master!$L$8="Done"))</f>
        <v>#REF!</v>
      </c>
      <c r="K18" s="82" t="s">
        <v>41</v>
      </c>
      <c r="L18" s="83" t="s">
        <v>37</v>
      </c>
      <c r="M18" s="68" t="e">
        <f>IF(B18=H18,"Open","In-Proc")</f>
        <v>#REF!</v>
      </c>
      <c r="N18" s="17"/>
      <c r="P18" s="49"/>
      <c r="Q18" s="46"/>
      <c r="R18" s="17"/>
      <c r="S18" s="17"/>
      <c r="T18" s="17"/>
      <c r="U18" s="17"/>
      <c r="V18" s="17"/>
      <c r="W18" s="17"/>
      <c r="X18" s="17"/>
      <c r="Y18" s="17"/>
      <c r="Z18" s="17"/>
      <c r="AA18" s="17"/>
      <c r="AB18" s="17"/>
      <c r="AC18" s="17"/>
    </row>
    <row r="19" spans="1:29" ht="12.75">
      <c r="A19" s="76" t="s">
        <v>29</v>
      </c>
      <c r="B19" s="124">
        <f>COUNTIF(Master!N2:N161,"J*")</f>
        <v>7</v>
      </c>
      <c r="C19" s="77" t="e">
        <f>SUMPRODUCT((Master!#REF!:Master!$Q$8=$A19)*(Master!#REF!:Master!$I$8=C$1))</f>
        <v>#REF!</v>
      </c>
      <c r="D19" s="78" t="e">
        <f>SUMPRODUCT((Master!#REF!:Master!$Q$8=$A19)*(Master!#REF!:Master!$I$8=D$1))</f>
        <v>#REF!</v>
      </c>
      <c r="E19" s="78" t="e">
        <f>SUMPRODUCT((Master!#REF!:Master!$Q$8=$A19)*(Master!#REF!:Master!$I$8=E$1))</f>
        <v>#REF!</v>
      </c>
      <c r="F19" s="78"/>
      <c r="G19" s="78" t="e">
        <f>SUMPRODUCT((Master!#REF!:Master!$Q$8=$A19)*(Master!#REF!:Master!$I$8=""))</f>
        <v>#REF!</v>
      </c>
      <c r="H19" s="79" t="e">
        <f t="shared" si="2"/>
        <v>#REF!</v>
      </c>
      <c r="I19" s="80" t="e">
        <f>SUMPRODUCT((Master!#REF!:Master!$Q$8=$A19)*(Master!#REF!:Master!$L$8="Edito To Do"))</f>
        <v>#REF!</v>
      </c>
      <c r="J19" s="81" t="e">
        <f>SUMPRODUCT((Master!#REF!:Master!$Q$8=$A19)*(Master!#REF!:Master!$L$8="Done"))</f>
        <v>#REF!</v>
      </c>
      <c r="K19" s="82" t="s">
        <v>40</v>
      </c>
      <c r="L19" s="83" t="s">
        <v>38</v>
      </c>
      <c r="M19" s="68" t="e">
        <f>IF(B19=H19,"Open","In-Proc")</f>
        <v>#REF!</v>
      </c>
      <c r="N19" s="17"/>
      <c r="P19" s="49"/>
      <c r="Q19" s="46"/>
      <c r="R19" s="17"/>
      <c r="S19" s="17"/>
      <c r="T19" s="17"/>
      <c r="U19" s="17"/>
      <c r="V19" s="17"/>
      <c r="W19" s="17"/>
      <c r="X19" s="17"/>
      <c r="Y19" s="17"/>
      <c r="Z19" s="17"/>
      <c r="AA19" s="17"/>
      <c r="AB19" s="17"/>
      <c r="AC19" s="17"/>
    </row>
    <row r="20" spans="1:29" ht="12.75">
      <c r="A20" s="76" t="s">
        <v>128</v>
      </c>
      <c r="B20" s="78"/>
      <c r="C20" s="77" t="e">
        <f>SUMPRODUCT((Master!#REF!:Master!$Q$8=$A20)*(Master!#REF!:Master!$I$8=C$1))</f>
        <v>#REF!</v>
      </c>
      <c r="D20" s="78" t="e">
        <f>SUMPRODUCT((Master!#REF!:Master!$Q$8=$A20)*(Master!#REF!:Master!$I$8=D$1))</f>
        <v>#REF!</v>
      </c>
      <c r="E20" s="78" t="e">
        <f>SUMPRODUCT((Master!#REF!:Master!$Q$8=$A20)*(Master!#REF!:Master!$I$8=E$1))</f>
        <v>#REF!</v>
      </c>
      <c r="F20" s="78"/>
      <c r="G20" s="78" t="e">
        <f>SUMPRODUCT((Master!#REF!:Master!$Q$8=$A20)*(Master!#REF!:Master!$I$8=""))</f>
        <v>#REF!</v>
      </c>
      <c r="H20" s="79" t="e">
        <f t="shared" si="2"/>
        <v>#REF!</v>
      </c>
      <c r="I20" s="80" t="e">
        <f>SUMPRODUCT((Master!#REF!:Master!$Q$8=$A20)*(Master!#REF!:Master!$L$8="Edito To Do"))</f>
        <v>#REF!</v>
      </c>
      <c r="J20" s="81" t="e">
        <f>SUMPRODUCT((Master!#REF!:Master!$Q$8=$A20)*(Master!#REF!:Master!$L$8="Done"))</f>
        <v>#REF!</v>
      </c>
      <c r="K20" s="82" t="s">
        <v>128</v>
      </c>
      <c r="L20" s="83" t="s">
        <v>128</v>
      </c>
      <c r="M20" s="68" t="e">
        <f>IF(B20=H20,"Open","In-Proc")</f>
        <v>#REF!</v>
      </c>
      <c r="N20" s="17"/>
      <c r="Q20" s="17"/>
      <c r="R20" s="17"/>
      <c r="S20" s="17"/>
      <c r="T20" s="17"/>
      <c r="U20" s="17"/>
      <c r="V20" s="17"/>
      <c r="W20" s="17"/>
      <c r="X20" s="17"/>
      <c r="Y20" s="17"/>
      <c r="Z20" s="17"/>
      <c r="AA20" s="17"/>
      <c r="AB20" s="17"/>
      <c r="AC20" s="17"/>
    </row>
    <row r="21" spans="1:29" ht="12.75">
      <c r="A21" s="76" t="s">
        <v>119</v>
      </c>
      <c r="B21" s="78"/>
      <c r="C21" s="77" t="e">
        <f>SUMPRODUCT((Master!#REF!:Master!$Q$8=$A21)*(Master!#REF!:Master!$I$8=C$1))</f>
        <v>#REF!</v>
      </c>
      <c r="D21" s="78" t="e">
        <f>SUMPRODUCT((Master!#REF!:Master!$Q$8=$A21)*(Master!#REF!:Master!$I$8=D$1))</f>
        <v>#REF!</v>
      </c>
      <c r="E21" s="78" t="e">
        <f>SUMPRODUCT((Master!#REF!:Master!$Q$8=$A21)*(Master!#REF!:Master!$I$8=E$1))</f>
        <v>#REF!</v>
      </c>
      <c r="F21" s="78"/>
      <c r="G21" s="78" t="e">
        <f>SUMPRODUCT((Master!#REF!:Master!$Q$8=$A21)*(Master!#REF!:Master!$I$8=""))</f>
        <v>#REF!</v>
      </c>
      <c r="H21" s="79" t="e">
        <f t="shared" si="2"/>
        <v>#REF!</v>
      </c>
      <c r="I21" s="80" t="e">
        <f>SUMPRODUCT((Master!#REF!:Master!$Q$8=$A21)*(Master!#REF!:Master!$L$8="Edito To Do"))</f>
        <v>#REF!</v>
      </c>
      <c r="J21" s="81" t="e">
        <f>SUMPRODUCT((Master!#REF!:Master!$Q$8=$A21)*(Master!#REF!:Master!$L$8="Done"))</f>
        <v>#REF!</v>
      </c>
      <c r="K21" s="82" t="s">
        <v>46</v>
      </c>
      <c r="L21" s="83" t="s">
        <v>54</v>
      </c>
      <c r="M21" s="68" t="e">
        <f>IF(B21=H21,"Open","In-Proc")</f>
        <v>#REF!</v>
      </c>
      <c r="N21" s="17"/>
      <c r="P21" s="49"/>
      <c r="Q21" s="46"/>
      <c r="R21" s="17"/>
      <c r="S21" s="17"/>
      <c r="T21" s="17"/>
      <c r="U21" s="17"/>
      <c r="V21" s="17"/>
      <c r="W21" s="17"/>
      <c r="X21" s="17"/>
      <c r="Y21" s="17"/>
      <c r="Z21" s="17"/>
      <c r="AA21" s="17"/>
      <c r="AB21" s="17"/>
      <c r="AC21" s="17"/>
    </row>
    <row r="22" spans="1:13" ht="12.75">
      <c r="A22" s="24" t="s">
        <v>121</v>
      </c>
      <c r="B22" s="25">
        <f aca="true" t="shared" si="3" ref="B22:J22">SUM(B2:B21)</f>
        <v>146</v>
      </c>
      <c r="C22" s="25" t="e">
        <f t="shared" si="3"/>
        <v>#REF!</v>
      </c>
      <c r="D22" s="25" t="e">
        <f t="shared" si="3"/>
        <v>#REF!</v>
      </c>
      <c r="E22" s="25" t="e">
        <f t="shared" si="3"/>
        <v>#REF!</v>
      </c>
      <c r="F22" s="25"/>
      <c r="G22" s="25" t="e">
        <f t="shared" si="3"/>
        <v>#REF!</v>
      </c>
      <c r="H22" s="55" t="e">
        <f t="shared" si="3"/>
        <v>#REF!</v>
      </c>
      <c r="I22" s="60" t="e">
        <f t="shared" si="3"/>
        <v>#REF!</v>
      </c>
      <c r="J22" s="55" t="e">
        <f t="shared" si="3"/>
        <v>#REF!</v>
      </c>
      <c r="K22" s="52"/>
      <c r="L22" s="21"/>
      <c r="M22" s="21"/>
    </row>
    <row r="23" ht="12.75"/>
    <row r="24" spans="1:16" ht="12.75">
      <c r="A24" s="18" t="s">
        <v>97</v>
      </c>
      <c r="B24" s="19" t="s">
        <v>98</v>
      </c>
      <c r="F24" s="44" t="s">
        <v>115</v>
      </c>
      <c r="G24" s="19" t="s">
        <v>120</v>
      </c>
      <c r="H24" s="19" t="s">
        <v>63</v>
      </c>
      <c r="J24" s="18" t="s">
        <v>59</v>
      </c>
      <c r="K24" s="66" t="s">
        <v>60</v>
      </c>
      <c r="L24" s="67"/>
      <c r="P24"/>
    </row>
    <row r="25" spans="1:16" ht="12.75">
      <c r="A25" s="23" t="s">
        <v>120</v>
      </c>
      <c r="B25" s="125">
        <f>COUNTA(Master!A2:Master!A300)</f>
        <v>157</v>
      </c>
      <c r="C25" s="16"/>
      <c r="F25" s="23" t="s">
        <v>44</v>
      </c>
      <c r="G25" s="22">
        <f aca="true" t="shared" si="4" ref="G25:G37">SUMIF(K$2:K$21,F25,B$2:B$21)</f>
        <v>26</v>
      </c>
      <c r="H25" s="22" t="e">
        <f aca="true" t="shared" si="5" ref="H25:H37">SUMIF(K$2:K$21,F25,H$2:H$21)</f>
        <v>#REF!</v>
      </c>
      <c r="J25" s="56">
        <v>0</v>
      </c>
      <c r="K25" s="64" t="s">
        <v>62</v>
      </c>
      <c r="L25" s="65"/>
      <c r="P25"/>
    </row>
    <row r="26" spans="1:16" ht="13.5" thickBot="1">
      <c r="A26" s="23" t="s">
        <v>119</v>
      </c>
      <c r="B26" s="125">
        <f>COUNTIF(Master!L2:Master!L300,"Editorial")</f>
        <v>47</v>
      </c>
      <c r="F26" s="23" t="s">
        <v>46</v>
      </c>
      <c r="G26" s="22">
        <f t="shared" si="4"/>
        <v>0</v>
      </c>
      <c r="H26" s="22" t="e">
        <f t="shared" si="5"/>
        <v>#REF!</v>
      </c>
      <c r="J26" s="61">
        <v>0</v>
      </c>
      <c r="K26" s="64" t="s">
        <v>61</v>
      </c>
      <c r="L26" s="65"/>
      <c r="P26"/>
    </row>
    <row r="27" spans="1:16" ht="12.75">
      <c r="A27" s="23" t="s">
        <v>126</v>
      </c>
      <c r="B27" s="125">
        <f>COUNTIF(Master!L2:Master!L301,"General")</f>
        <v>9</v>
      </c>
      <c r="D27" s="88" t="s">
        <v>104</v>
      </c>
      <c r="F27" s="23" t="s">
        <v>56</v>
      </c>
      <c r="G27" s="22">
        <f t="shared" si="4"/>
        <v>13</v>
      </c>
      <c r="H27" s="22" t="e">
        <f t="shared" si="5"/>
        <v>#REF!</v>
      </c>
      <c r="J27" s="62">
        <v>0</v>
      </c>
      <c r="K27" s="64" t="s">
        <v>90</v>
      </c>
      <c r="L27" s="65"/>
      <c r="P27"/>
    </row>
    <row r="28" spans="1:16" ht="12.75">
      <c r="A28" s="23" t="s">
        <v>96</v>
      </c>
      <c r="B28" s="125">
        <f>COUNTIF(Master!L2:Master!L302,"Technical")</f>
        <v>100</v>
      </c>
      <c r="D28" s="89" t="s">
        <v>103</v>
      </c>
      <c r="F28" s="23" t="s">
        <v>20</v>
      </c>
      <c r="G28" s="22">
        <f t="shared" si="4"/>
        <v>0</v>
      </c>
      <c r="H28" s="22" t="e">
        <f t="shared" si="5"/>
        <v>#REF!</v>
      </c>
      <c r="J28" s="63">
        <v>0</v>
      </c>
      <c r="K28" s="64" t="s">
        <v>89</v>
      </c>
      <c r="L28" s="65"/>
      <c r="P28"/>
    </row>
    <row r="29" spans="1:16" ht="13.5" thickBot="1">
      <c r="A29" s="23" t="s">
        <v>132</v>
      </c>
      <c r="B29" s="125" t="e">
        <f>COUNTIF(Master!#REF!:Master!F$140,"TR")</f>
        <v>#REF!</v>
      </c>
      <c r="D29" s="90" t="e">
        <f>(B22-H22)/B22</f>
        <v>#REF!</v>
      </c>
      <c r="F29" s="23" t="s">
        <v>88</v>
      </c>
      <c r="G29" s="22">
        <f t="shared" si="4"/>
        <v>54</v>
      </c>
      <c r="H29" s="22" t="e">
        <f t="shared" si="5"/>
        <v>#REF!</v>
      </c>
      <c r="J29" s="69">
        <v>0</v>
      </c>
      <c r="K29" s="70" t="s">
        <v>65</v>
      </c>
      <c r="L29" s="71"/>
      <c r="P29"/>
    </row>
    <row r="30" spans="1:16" ht="13.5" thickBot="1">
      <c r="A30" s="23" t="s">
        <v>123</v>
      </c>
      <c r="B30" s="125" t="e">
        <f>COUNTIF(Master!#REF!:Master!I$140,A30)</f>
        <v>#REF!</v>
      </c>
      <c r="F30" s="23" t="s">
        <v>128</v>
      </c>
      <c r="G30" s="22">
        <f t="shared" si="4"/>
        <v>0</v>
      </c>
      <c r="H30" s="22" t="e">
        <f t="shared" si="5"/>
        <v>#REF!</v>
      </c>
      <c r="J30" s="22">
        <v>0</v>
      </c>
      <c r="K30" s="64" t="s">
        <v>66</v>
      </c>
      <c r="L30" s="65"/>
      <c r="P30"/>
    </row>
    <row r="31" spans="1:16" ht="12.75">
      <c r="A31" s="23" t="s">
        <v>124</v>
      </c>
      <c r="B31" s="125" t="e">
        <f>COUNTIF(Master!#REF!:Master!I$140,A31)</f>
        <v>#REF!</v>
      </c>
      <c r="D31" s="88" t="s">
        <v>52</v>
      </c>
      <c r="F31" s="23" t="s">
        <v>42</v>
      </c>
      <c r="G31" s="22">
        <f t="shared" si="4"/>
        <v>0</v>
      </c>
      <c r="H31" s="22">
        <f t="shared" si="5"/>
        <v>0</v>
      </c>
      <c r="J31" s="25">
        <f>SUM(J25:J30)</f>
        <v>0</v>
      </c>
      <c r="K31" s="64" t="s">
        <v>120</v>
      </c>
      <c r="L31" s="65"/>
      <c r="P31"/>
    </row>
    <row r="32" spans="1:16" ht="12.75">
      <c r="A32" s="23" t="s">
        <v>91</v>
      </c>
      <c r="B32" s="125" t="e">
        <f>COUNTIF(Master!#REF!:Master!I$140,A32)</f>
        <v>#REF!</v>
      </c>
      <c r="D32" s="89" t="s">
        <v>53</v>
      </c>
      <c r="F32" s="23" t="s">
        <v>16</v>
      </c>
      <c r="G32" s="22">
        <f t="shared" si="4"/>
        <v>9</v>
      </c>
      <c r="H32" s="22" t="e">
        <f t="shared" si="5"/>
        <v>#REF!</v>
      </c>
      <c r="K32" s="15"/>
      <c r="P32"/>
    </row>
    <row r="33" spans="1:16" ht="12.75">
      <c r="A33" s="23" t="s">
        <v>122</v>
      </c>
      <c r="B33" s="125" t="e">
        <f>COUNTIF(Master!#REF!:Master!I$140,A33)</f>
        <v>#REF!</v>
      </c>
      <c r="D33" s="91" t="e">
        <f>(SUMPRODUCT((Master!#REF!:Master!$K$140&lt;&gt;"")*(Master!#REF!:Master!$I$140=F$1)))+(SUMPRODUCT((Master!#REF!:Master!$K$140&lt;&gt;"")*(Master!#REF!:Master!$I$140="")))</f>
        <v>#REF!</v>
      </c>
      <c r="F33" s="23" t="s">
        <v>17</v>
      </c>
      <c r="G33" s="22">
        <f t="shared" si="4"/>
        <v>37</v>
      </c>
      <c r="H33" s="22" t="e">
        <f t="shared" si="5"/>
        <v>#REF!</v>
      </c>
      <c r="K33" s="15"/>
      <c r="P33"/>
    </row>
    <row r="34" spans="1:16" ht="13.5" thickBot="1">
      <c r="A34" s="23" t="s">
        <v>86</v>
      </c>
      <c r="B34" s="125">
        <f>COUNTA(Master!#REF!:Master!K$140)</f>
        <v>1</v>
      </c>
      <c r="D34" s="92" t="e">
        <f>D33/H22</f>
        <v>#REF!</v>
      </c>
      <c r="F34" s="23" t="s">
        <v>41</v>
      </c>
      <c r="G34" s="22">
        <f t="shared" si="4"/>
        <v>0</v>
      </c>
      <c r="H34" s="22" t="e">
        <f t="shared" si="5"/>
        <v>#REF!</v>
      </c>
      <c r="K34" s="15"/>
      <c r="P34"/>
    </row>
    <row r="35" spans="1:16" ht="12.75">
      <c r="A35" s="23" t="s">
        <v>125</v>
      </c>
      <c r="B35" s="125" t="e">
        <f>COUNTIF(Master!#REF!:Master!L$140,"Editor To Do")</f>
        <v>#REF!</v>
      </c>
      <c r="C35" s="43"/>
      <c r="D35" s="15"/>
      <c r="F35" s="23" t="s">
        <v>40</v>
      </c>
      <c r="G35" s="22">
        <f t="shared" si="4"/>
        <v>7</v>
      </c>
      <c r="H35" s="22" t="e">
        <f t="shared" si="5"/>
        <v>#REF!</v>
      </c>
      <c r="K35" s="15"/>
      <c r="P35"/>
    </row>
    <row r="36" spans="1:16" ht="12.75">
      <c r="A36" s="23" t="s">
        <v>51</v>
      </c>
      <c r="B36" s="125" t="e">
        <f>COUNTIF(Master!#REF!:Master!L$140,"Done")</f>
        <v>#REF!</v>
      </c>
      <c r="C36" s="43"/>
      <c r="D36" s="15"/>
      <c r="F36" s="23" t="s">
        <v>128</v>
      </c>
      <c r="G36" s="22">
        <f t="shared" si="4"/>
        <v>0</v>
      </c>
      <c r="H36" s="22" t="e">
        <f t="shared" si="5"/>
        <v>#REF!</v>
      </c>
      <c r="K36" s="15"/>
      <c r="P36"/>
    </row>
    <row r="37" spans="1:16" ht="12.75">
      <c r="A37" s="23" t="s">
        <v>94</v>
      </c>
      <c r="B37" s="125" t="e">
        <f>COUNTIF(Master!#REF!:Master!I$8,"")</f>
        <v>#REF!</v>
      </c>
      <c r="C37" s="43"/>
      <c r="D37" s="15"/>
      <c r="F37" s="23" t="s">
        <v>42</v>
      </c>
      <c r="G37" s="22">
        <f t="shared" si="4"/>
        <v>0</v>
      </c>
      <c r="H37" s="22">
        <f t="shared" si="5"/>
        <v>0</v>
      </c>
      <c r="K37" s="15"/>
      <c r="P37"/>
    </row>
    <row r="38" spans="6:16" ht="12.75">
      <c r="F38" s="45" t="s">
        <v>121</v>
      </c>
      <c r="G38" s="25">
        <f>SUM(G25:G37)</f>
        <v>146</v>
      </c>
      <c r="H38" s="25" t="e">
        <f>SUM(H25:H37)</f>
        <v>#REF!</v>
      </c>
      <c r="P38"/>
    </row>
    <row r="39" ht="12.75"/>
    <row r="40" ht="12.75"/>
    <row r="70" spans="1:6" ht="12.75">
      <c r="A70" s="27" t="s">
        <v>55</v>
      </c>
      <c r="B70" s="127"/>
      <c r="C70" s="28"/>
      <c r="D70" s="58"/>
      <c r="E70" s="58"/>
      <c r="F70" s="29"/>
    </row>
    <row r="71" spans="1:6" ht="12.75">
      <c r="A71" s="30" t="s">
        <v>58</v>
      </c>
      <c r="B71" s="128"/>
      <c r="C71" s="31"/>
      <c r="D71" s="57"/>
      <c r="E71" s="57"/>
      <c r="F71" s="32"/>
    </row>
    <row r="72" spans="1:6" ht="12.75">
      <c r="A72" s="33" t="s">
        <v>81</v>
      </c>
      <c r="B72" s="128"/>
      <c r="C72" s="31"/>
      <c r="D72" s="57"/>
      <c r="E72" s="57"/>
      <c r="F72" s="32"/>
    </row>
    <row r="73" spans="1:6" ht="12.75">
      <c r="A73" s="30" t="s">
        <v>78</v>
      </c>
      <c r="B73" s="128"/>
      <c r="C73" s="31"/>
      <c r="D73" s="57"/>
      <c r="E73" s="57"/>
      <c r="F73" s="32"/>
    </row>
    <row r="74" spans="1:6" ht="12.75">
      <c r="A74" s="34" t="s">
        <v>101</v>
      </c>
      <c r="B74" s="128"/>
      <c r="C74" s="31"/>
      <c r="D74" s="57"/>
      <c r="E74" s="57"/>
      <c r="F74" s="32"/>
    </row>
    <row r="75" spans="1:6" ht="12.75">
      <c r="A75" s="34" t="s">
        <v>102</v>
      </c>
      <c r="B75" s="128"/>
      <c r="C75" s="31"/>
      <c r="D75" s="57"/>
      <c r="E75" s="57"/>
      <c r="F75" s="32"/>
    </row>
    <row r="76" spans="1:6" ht="12.75">
      <c r="A76" s="35" t="s">
        <v>82</v>
      </c>
      <c r="B76" s="128"/>
      <c r="C76" s="31"/>
      <c r="D76" s="57"/>
      <c r="E76" s="57"/>
      <c r="F76" s="32"/>
    </row>
    <row r="77" spans="1:6" ht="12.75">
      <c r="A77" s="30" t="s">
        <v>71</v>
      </c>
      <c r="B77" s="128"/>
      <c r="C77" s="31"/>
      <c r="D77" s="57"/>
      <c r="E77" s="57"/>
      <c r="F77" s="32"/>
    </row>
    <row r="78" spans="1:6" ht="12.75">
      <c r="A78" s="34" t="s">
        <v>80</v>
      </c>
      <c r="B78" s="128"/>
      <c r="C78" s="31"/>
      <c r="D78" s="57"/>
      <c r="E78" s="57"/>
      <c r="F78" s="32"/>
    </row>
    <row r="79" spans="1:6" ht="12.75">
      <c r="A79" s="34" t="s">
        <v>76</v>
      </c>
      <c r="B79" s="128"/>
      <c r="C79" s="31"/>
      <c r="D79" s="57"/>
      <c r="E79" s="57"/>
      <c r="F79" s="32"/>
    </row>
    <row r="80" spans="1:6" ht="12.75">
      <c r="A80" s="34" t="s">
        <v>77</v>
      </c>
      <c r="B80" s="128"/>
      <c r="C80" s="31"/>
      <c r="D80" s="57"/>
      <c r="E80" s="57"/>
      <c r="F80" s="32"/>
    </row>
    <row r="81" spans="1:6" ht="12.75">
      <c r="A81" s="36" t="s">
        <v>79</v>
      </c>
      <c r="B81" s="129"/>
      <c r="C81" s="37"/>
      <c r="D81" s="59"/>
      <c r="E81" s="59"/>
      <c r="F81" s="38"/>
    </row>
    <row r="82" ht="12.75">
      <c r="A82" s="13"/>
    </row>
    <row r="83" spans="1:6" ht="12.75">
      <c r="A83" s="27" t="s">
        <v>48</v>
      </c>
      <c r="B83" s="127"/>
      <c r="C83" s="28"/>
      <c r="D83" s="58"/>
      <c r="E83" s="58"/>
      <c r="F83" s="29"/>
    </row>
    <row r="84" spans="1:6" ht="12.75">
      <c r="A84" s="30" t="s">
        <v>67</v>
      </c>
      <c r="B84" s="128"/>
      <c r="C84" s="31"/>
      <c r="D84" s="57"/>
      <c r="E84" s="57"/>
      <c r="F84" s="32"/>
    </row>
    <row r="85" spans="1:6" ht="12.75">
      <c r="A85" s="30" t="s">
        <v>68</v>
      </c>
      <c r="B85" s="128"/>
      <c r="C85" s="31"/>
      <c r="D85" s="57"/>
      <c r="E85" s="57"/>
      <c r="F85" s="32"/>
    </row>
    <row r="86" spans="1:6" ht="12.75">
      <c r="A86" s="34" t="s">
        <v>73</v>
      </c>
      <c r="B86" s="128"/>
      <c r="C86" s="31"/>
      <c r="D86" s="57"/>
      <c r="E86" s="57"/>
      <c r="F86" s="32"/>
    </row>
    <row r="87" spans="1:6" ht="12.75">
      <c r="A87" s="34" t="s">
        <v>72</v>
      </c>
      <c r="B87" s="128"/>
      <c r="C87" s="31"/>
      <c r="D87" s="57"/>
      <c r="E87" s="57"/>
      <c r="F87" s="32"/>
    </row>
    <row r="88" spans="1:6" ht="12.75">
      <c r="A88" s="34" t="s">
        <v>74</v>
      </c>
      <c r="B88" s="128"/>
      <c r="C88" s="31"/>
      <c r="D88" s="57"/>
      <c r="E88" s="57"/>
      <c r="F88" s="32"/>
    </row>
    <row r="89" spans="1:6" ht="12.75">
      <c r="A89" s="30" t="s">
        <v>75</v>
      </c>
      <c r="B89" s="128"/>
      <c r="C89" s="31"/>
      <c r="D89" s="57"/>
      <c r="E89" s="57"/>
      <c r="F89" s="32"/>
    </row>
    <row r="90" spans="1:6" ht="12.75">
      <c r="A90" s="30" t="s">
        <v>71</v>
      </c>
      <c r="B90" s="128"/>
      <c r="C90" s="31"/>
      <c r="D90" s="57"/>
      <c r="E90" s="57"/>
      <c r="F90" s="32"/>
    </row>
    <row r="91" spans="1:6" ht="12.75">
      <c r="A91" s="34" t="s">
        <v>70</v>
      </c>
      <c r="B91" s="128"/>
      <c r="C91" s="31"/>
      <c r="D91" s="57"/>
      <c r="E91" s="57"/>
      <c r="F91" s="32"/>
    </row>
    <row r="92" spans="1:6" ht="12.75">
      <c r="A92" s="34" t="s">
        <v>69</v>
      </c>
      <c r="B92" s="128"/>
      <c r="C92" s="31"/>
      <c r="D92" s="57"/>
      <c r="E92" s="57"/>
      <c r="F92" s="32"/>
    </row>
    <row r="93" spans="1:6" ht="12.75">
      <c r="A93" s="34" t="s">
        <v>76</v>
      </c>
      <c r="B93" s="128"/>
      <c r="C93" s="31"/>
      <c r="D93" s="57"/>
      <c r="E93" s="57"/>
      <c r="F93" s="32"/>
    </row>
    <row r="94" spans="1:6" ht="12.75">
      <c r="A94" s="34" t="s">
        <v>77</v>
      </c>
      <c r="B94" s="128"/>
      <c r="C94" s="31"/>
      <c r="D94" s="57"/>
      <c r="E94" s="57"/>
      <c r="F94" s="32"/>
    </row>
    <row r="95" spans="1:6" ht="12.75">
      <c r="A95" s="36" t="s">
        <v>79</v>
      </c>
      <c r="B95" s="129"/>
      <c r="C95" s="37"/>
      <c r="D95" s="59"/>
      <c r="E95" s="59"/>
      <c r="F95" s="38"/>
    </row>
  </sheetData>
  <sheetProtection/>
  <printOptions/>
  <pageMargins left="0.75" right="0.75" top="1" bottom="1" header="0.5" footer="0.5"/>
  <pageSetup horizontalDpi="600" verticalDpi="600" orientation="landscape" r:id="rId4"/>
  <headerFooter alignWithMargins="0">
    <oddHeader>&amp;LAugust 2009&amp;C&amp;A&amp;Rdoc.: IEEE 802.11-09/0927r0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C13" sqref="C13"/>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99</v>
      </c>
      <c r="B1" s="19" t="s">
        <v>92</v>
      </c>
      <c r="C1" s="18" t="s">
        <v>83</v>
      </c>
      <c r="D1" s="18" t="s">
        <v>93</v>
      </c>
      <c r="E1" s="18" t="s">
        <v>85</v>
      </c>
      <c r="F1" s="18" t="s">
        <v>116</v>
      </c>
      <c r="G1" s="72" t="s">
        <v>100</v>
      </c>
    </row>
    <row r="2" spans="1:7" ht="12.75">
      <c r="A2" s="73">
        <v>0</v>
      </c>
      <c r="B2" t="s">
        <v>208</v>
      </c>
      <c r="C2" t="s">
        <v>210</v>
      </c>
      <c r="D2" t="s">
        <v>209</v>
      </c>
      <c r="E2" s="102">
        <v>40133</v>
      </c>
      <c r="F2" s="74"/>
      <c r="G2" s="74"/>
    </row>
    <row r="3" spans="1:7" ht="38.25">
      <c r="A3" s="73">
        <v>1</v>
      </c>
      <c r="B3" s="74" t="s">
        <v>208</v>
      </c>
      <c r="C3" s="74" t="s">
        <v>305</v>
      </c>
      <c r="D3" s="74" t="s">
        <v>209</v>
      </c>
      <c r="E3" s="94">
        <v>40134</v>
      </c>
      <c r="F3" s="74"/>
      <c r="G3" s="74"/>
    </row>
    <row r="4" spans="1:7" ht="12.75">
      <c r="A4" s="73">
        <v>2</v>
      </c>
      <c r="B4" s="74" t="s">
        <v>208</v>
      </c>
      <c r="C4" s="74" t="s">
        <v>571</v>
      </c>
      <c r="D4" s="74" t="s">
        <v>209</v>
      </c>
      <c r="E4" s="94">
        <v>40134</v>
      </c>
      <c r="F4" s="74"/>
      <c r="G4" s="74"/>
    </row>
    <row r="5" spans="1:7" ht="12.75">
      <c r="A5" s="73">
        <v>3</v>
      </c>
      <c r="B5" s="74" t="s">
        <v>208</v>
      </c>
      <c r="C5" s="74" t="s">
        <v>572</v>
      </c>
      <c r="D5" s="74" t="s">
        <v>209</v>
      </c>
      <c r="E5" s="94"/>
      <c r="F5" s="74"/>
      <c r="G5" s="74"/>
    </row>
    <row r="6" spans="1:7" ht="25.5">
      <c r="A6" s="73">
        <v>4</v>
      </c>
      <c r="B6" s="74" t="s">
        <v>585</v>
      </c>
      <c r="C6" s="74" t="s">
        <v>573</v>
      </c>
      <c r="D6" s="74" t="s">
        <v>209</v>
      </c>
      <c r="E6" s="94">
        <v>40138</v>
      </c>
      <c r="F6" s="74"/>
      <c r="G6" s="74"/>
    </row>
    <row r="7" spans="1:7" ht="15.75">
      <c r="A7" s="73">
        <v>5</v>
      </c>
      <c r="B7" s="74"/>
      <c r="C7" s="93" t="s">
        <v>583</v>
      </c>
      <c r="D7" s="74" t="s">
        <v>209</v>
      </c>
      <c r="E7" s="75">
        <v>40149</v>
      </c>
      <c r="F7" s="74"/>
      <c r="G7" s="74"/>
    </row>
    <row r="8" spans="1:7" ht="12.75">
      <c r="A8" s="73">
        <v>6</v>
      </c>
      <c r="B8" s="74" t="s">
        <v>586</v>
      </c>
      <c r="C8" s="74" t="s">
        <v>584</v>
      </c>
      <c r="D8" s="74" t="s">
        <v>209</v>
      </c>
      <c r="E8" s="75">
        <v>40150</v>
      </c>
      <c r="F8" s="74"/>
      <c r="G8" s="74"/>
    </row>
    <row r="9" spans="1:7" ht="12.75">
      <c r="A9" s="73">
        <v>7</v>
      </c>
      <c r="B9" s="74" t="s">
        <v>587</v>
      </c>
      <c r="C9" s="74" t="s">
        <v>584</v>
      </c>
      <c r="D9" s="74" t="s">
        <v>209</v>
      </c>
      <c r="E9" s="75">
        <v>40170</v>
      </c>
      <c r="F9" s="74"/>
      <c r="G9" s="74"/>
    </row>
    <row r="10" spans="1:7" ht="38.25">
      <c r="A10" s="73">
        <v>8</v>
      </c>
      <c r="B10" s="74" t="s">
        <v>587</v>
      </c>
      <c r="C10" s="74" t="s">
        <v>593</v>
      </c>
      <c r="D10" s="74" t="s">
        <v>209</v>
      </c>
      <c r="E10" s="75">
        <v>39820</v>
      </c>
      <c r="F10" s="74"/>
      <c r="G10" s="74"/>
    </row>
    <row r="11" spans="1:7" ht="12.75">
      <c r="A11" s="73">
        <v>9</v>
      </c>
      <c r="B11" s="74"/>
      <c r="C11" s="74"/>
      <c r="D11" s="74"/>
      <c r="E11" s="75"/>
      <c r="F11" s="74"/>
      <c r="G11" s="74"/>
    </row>
    <row r="12" spans="1:7" ht="12.75">
      <c r="A12" s="73">
        <v>10</v>
      </c>
      <c r="B12" s="74"/>
      <c r="C12" s="74"/>
      <c r="D12" s="74"/>
      <c r="E12" s="75"/>
      <c r="F12" s="74"/>
      <c r="G12" s="74"/>
    </row>
    <row r="13" spans="1:7" ht="12.75">
      <c r="A13" s="73">
        <v>11</v>
      </c>
      <c r="B13" s="74"/>
      <c r="C13" s="74"/>
      <c r="D13" s="74"/>
      <c r="E13" s="75"/>
      <c r="F13" s="74"/>
      <c r="G13" s="74"/>
    </row>
    <row r="14" spans="1:7" ht="12.75">
      <c r="A14" s="73">
        <v>12</v>
      </c>
      <c r="B14" s="74"/>
      <c r="C14" s="74"/>
      <c r="D14" s="74"/>
      <c r="E14" s="75"/>
      <c r="F14" s="74"/>
      <c r="G14" s="74"/>
    </row>
    <row r="15" spans="1:7" ht="12.75">
      <c r="A15" s="73">
        <v>13</v>
      </c>
      <c r="B15" s="74"/>
      <c r="C15" s="74"/>
      <c r="D15" s="74"/>
      <c r="E15" s="75"/>
      <c r="F15" s="74"/>
      <c r="G15" s="74"/>
    </row>
    <row r="16" spans="1:7" ht="12.75">
      <c r="A16" s="73">
        <v>14</v>
      </c>
      <c r="B16" s="74"/>
      <c r="C16" s="74"/>
      <c r="D16" s="74"/>
      <c r="E16" s="75"/>
      <c r="F16" s="74"/>
      <c r="G16" s="74"/>
    </row>
    <row r="17" spans="1:7" ht="12.75">
      <c r="A17" s="73">
        <v>15</v>
      </c>
      <c r="B17" s="74"/>
      <c r="C17" s="74"/>
      <c r="D17" s="74"/>
      <c r="E17" s="75"/>
      <c r="F17" s="74"/>
      <c r="G17" s="74"/>
    </row>
    <row r="18" spans="1:7" ht="12.75">
      <c r="A18" s="73">
        <v>16</v>
      </c>
      <c r="B18" s="74"/>
      <c r="C18" s="74"/>
      <c r="D18" s="74"/>
      <c r="E18" s="75"/>
      <c r="F18" s="74"/>
      <c r="G18" s="74"/>
    </row>
    <row r="19" spans="1:7" ht="12.75">
      <c r="A19" s="73">
        <v>17</v>
      </c>
      <c r="B19" s="74"/>
      <c r="C19" s="74"/>
      <c r="D19" s="74"/>
      <c r="E19" s="75"/>
      <c r="F19" s="74"/>
      <c r="G19" s="74"/>
    </row>
    <row r="20" spans="1:7" ht="12.75">
      <c r="A20" s="73">
        <v>18</v>
      </c>
      <c r="B20" s="74"/>
      <c r="C20" s="74"/>
      <c r="D20" s="74"/>
      <c r="E20" s="75"/>
      <c r="F20" s="74"/>
      <c r="G20" s="74"/>
    </row>
    <row r="21" spans="1:7" ht="12.75">
      <c r="A21" s="73">
        <v>19</v>
      </c>
      <c r="B21" s="74"/>
      <c r="C21" s="74"/>
      <c r="D21" s="74"/>
      <c r="E21" s="75"/>
      <c r="F21" s="74"/>
      <c r="G21" s="74"/>
    </row>
    <row r="22" spans="1:7" ht="12.75">
      <c r="A22" s="73">
        <v>20</v>
      </c>
      <c r="B22" s="74"/>
      <c r="C22" s="74"/>
      <c r="D22" s="74"/>
      <c r="E22" s="75"/>
      <c r="F22" s="74"/>
      <c r="G22" s="74"/>
    </row>
    <row r="23" spans="1:7" ht="12.75">
      <c r="A23" s="73">
        <v>21</v>
      </c>
      <c r="B23" s="74"/>
      <c r="C23" s="74"/>
      <c r="D23" s="74"/>
      <c r="E23" s="75"/>
      <c r="F23" s="74"/>
      <c r="G23" s="74"/>
    </row>
    <row r="24" spans="1:7" ht="12.75">
      <c r="A24" s="73">
        <v>22</v>
      </c>
      <c r="B24" s="74"/>
      <c r="C24" s="74"/>
      <c r="D24" s="74"/>
      <c r="E24" s="75"/>
      <c r="F24" s="74"/>
      <c r="G24" s="74"/>
    </row>
    <row r="25" spans="1:7" ht="12.75">
      <c r="A25" s="73">
        <v>23</v>
      </c>
      <c r="B25" s="74"/>
      <c r="C25" s="74"/>
      <c r="D25" s="74"/>
      <c r="E25" s="75"/>
      <c r="F25" s="74"/>
      <c r="G25" s="74"/>
    </row>
    <row r="26" spans="1:7" ht="12.75">
      <c r="A26" s="73">
        <v>24</v>
      </c>
      <c r="B26" s="74"/>
      <c r="C26" s="74"/>
      <c r="D26" s="74"/>
      <c r="E26" s="75"/>
      <c r="F26" s="74"/>
      <c r="G26" s="74"/>
    </row>
    <row r="27" spans="1:7" ht="12.75">
      <c r="A27" s="73">
        <v>25</v>
      </c>
      <c r="B27" s="74"/>
      <c r="C27" s="74"/>
      <c r="D27" s="74"/>
      <c r="E27" s="75"/>
      <c r="F27" s="74"/>
      <c r="G27" s="74"/>
    </row>
  </sheetData>
  <sheetProtection/>
  <dataValidations count="2">
    <dataValidation type="list" allowBlank="1" showInputMessage="1" showErrorMessage="1" sqref="B3:B27">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s>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113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&amp;LAugust 2009&amp;C&amp;A&amp;Rdoc.: IEEE 802.11-09/0927r0</oddHeader>
    <oddFooter>&amp;LSubmission&amp;C&amp;P&amp;RWayne Fisher, ARINC, Inc.</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154 Comment Resolution</dc:title>
  <dc:subject>Comment Resolution</dc:subject>
  <dc:creator>Wayne Fisher</dc:creator>
  <cp:keywords>WAVE, IEEE 802.11p</cp:keywords>
  <dc:description>August 2009   Master Spreadsheet</dc:description>
  <cp:lastModifiedBy>Lee Armstrong</cp:lastModifiedBy>
  <cp:lastPrinted>2010-01-12T18:12:18Z</cp:lastPrinted>
  <dcterms:created xsi:type="dcterms:W3CDTF">2004-07-14T16:37:20Z</dcterms:created>
  <dcterms:modified xsi:type="dcterms:W3CDTF">2010-01-18T17:53:53Z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