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6" windowWidth="13380" windowHeight="8016"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'Master'!$A$1:$T$6</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<sst xmlns="http://schemas.openxmlformats.org/spreadsheetml/2006/main" count="534" uniqueCount="313">
  <si>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</si>
  <si>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1</t>
  </si>
  <si>
    <t>Clause 0 comments 0080r0 were already resolved by Simon Barber?</t>
  </si>
  <si>
    <t>Fixed totaling error for number of blank comments</t>
  </si>
  <si>
    <t>Full Date:</t>
  </si>
  <si>
    <t>Richard Paine, Boeing</t>
  </si>
  <si>
    <t>Boeing</t>
  </si>
  <si>
    <t>6115 72nd Dr NE  Marysville, Wa 98270</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</si>
  <si>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</si>
  <si>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</si>
  <si>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Complete</t>
  </si>
  <si>
    <t>Precentage</t>
  </si>
  <si>
    <t>Error! References</t>
  </si>
  <si>
    <t>ID</t>
  </si>
  <si>
    <t>Ensure everyone is comfortable with their assignments</t>
  </si>
  <si>
    <t>Re-assigned clauses 12, 15, 17, and 18 to Kwak
Per Floyd's request reassigned comment 1303 to 11.11.9.4</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</si>
  <si>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</si>
  <si>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</si>
  <si>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</si>
  <si>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</si>
  <si>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</si>
  <si>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</si>
  <si>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Updated Marty's comments 1405, 356, 579, 737 - re-assigned these to Simon (Broken Reference)</t>
  </si>
  <si>
    <t>Get status from Simon if he fixed these comments in D3.1</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</si>
  <si>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</si>
  <si>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</si>
  <si>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11.12.3</t>
  </si>
  <si>
    <t>There have been some confusions in the past in terms of how TSF Offset information is used in calculating a neighbor AP's TBTT. It would be beneficial to add an informative section illustrating the use of TSF Offset (as in document 04/1213r0)</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</si>
  <si>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</si>
  <si>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</si>
  <si>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</si>
  <si>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</si>
  <si>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</si>
  <si>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</si>
  <si>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</si>
  <si>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</si>
  <si>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</si>
  <si>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</si>
  <si>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</si>
  <si>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</si>
  <si>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</si>
  <si>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</si>
  <si>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</si>
  <si>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</si>
  <si>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</si>
  <si>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</si>
  <si>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</si>
  <si>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</si>
  <si>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</si>
  <si>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</si>
  <si>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</si>
  <si>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</si>
  <si>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</si>
  <si>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</si>
  <si>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</si>
  <si>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</si>
  <si>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</si>
  <si>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</si>
  <si>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</si>
  <si>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</si>
  <si>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</si>
  <si>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</si>
  <si>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</si>
  <si>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</si>
  <si>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</si>
  <si>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</si>
  <si>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</si>
  <si>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</si>
  <si>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</si>
  <si>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</si>
  <si>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</si>
  <si>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Durand</t>
  </si>
  <si>
    <t>Editor
Notes</t>
  </si>
  <si>
    <t>Nancy's comment #194 (N or Y) had an "E" changed ot "N"</t>
  </si>
  <si>
    <t>Set up new spreadsheet</t>
  </si>
  <si>
    <t>Comments Addressed and/or Notes</t>
  </si>
  <si>
    <t>Category 
Owner</t>
  </si>
  <si>
    <t>Richard H. Paine, Paul Gray</t>
  </si>
  <si>
    <t>Same As</t>
  </si>
  <si>
    <t>Date</t>
  </si>
  <si>
    <t>Black</t>
  </si>
  <si>
    <t>Kwak</t>
  </si>
  <si>
    <t>Duplicates</t>
  </si>
  <si>
    <t>Submission</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</si>
  <si>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</si>
  <si>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</si>
  <si>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</si>
  <si>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</si>
  <si>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</si>
  <si>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</si>
  <si>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</si>
  <si>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</si>
  <si>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</si>
  <si>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</si>
  <si>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</si>
  <si>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</si>
  <si>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</si>
  <si>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</si>
  <si>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</si>
  <si>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</si>
  <si>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</si>
  <si>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</si>
  <si>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</si>
  <si>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</si>
  <si>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</si>
  <si>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</si>
  <si>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</si>
  <si>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</si>
  <si>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</si>
  <si>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</si>
  <si>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</si>
  <si>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</si>
  <si>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</si>
  <si>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</si>
  <si>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</si>
  <si>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</si>
  <si>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</si>
  <si>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</si>
  <si>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Venue Date:</t>
  </si>
  <si>
    <t>IEEE P802.11 Wireless LANs</t>
  </si>
  <si>
    <t>Abstract:</t>
  </si>
  <si>
    <t>Subject:</t>
  </si>
  <si>
    <t>Author(s):</t>
  </si>
  <si>
    <t>First Author:</t>
  </si>
  <si>
    <t>Designator:</t>
  </si>
  <si>
    <t>References:</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</si>
  <si>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</si>
  <si>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</si>
  <si>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</si>
  <si>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At Conference</t>
  </si>
  <si>
    <t>Barber</t>
  </si>
  <si>
    <t>4</t>
  </si>
  <si>
    <t>2005-16-11</t>
  </si>
  <si>
    <t>Editor To Do</t>
  </si>
  <si>
    <t>Updated Tim's and Floyd's comments</t>
  </si>
  <si>
    <t>Added more comments</t>
  </si>
  <si>
    <t>11-12-Telcon</t>
  </si>
  <si>
    <t>Formatting, Assigned blank (E/T) comments</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</si>
  <si>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</si>
  <si>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</si>
  <si>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</si>
  <si>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</si>
  <si>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</si>
  <si>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</si>
  <si>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</si>
  <si>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</si>
  <si>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</si>
  <si>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</si>
  <si>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</si>
  <si>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</si>
  <si>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</si>
  <si>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</si>
  <si>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</si>
  <si>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</si>
  <si>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</si>
  <si>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</si>
  <si>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</si>
  <si>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</si>
  <si>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</si>
  <si>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</si>
  <si>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</si>
  <si>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</si>
  <si>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</si>
  <si>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</si>
  <si>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</si>
  <si>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</si>
  <si>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</si>
  <si>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</si>
  <si>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</si>
  <si>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</si>
  <si>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</si>
  <si>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</si>
  <si>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</si>
  <si>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</si>
  <si>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</si>
  <si>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</si>
  <si>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</si>
  <si>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</si>
  <si>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</si>
  <si>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</si>
  <si>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</si>
  <si>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</si>
  <si>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</si>
  <si>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</si>
  <si>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</si>
  <si>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</si>
  <si>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</si>
  <si>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</si>
  <si>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</si>
  <si>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</si>
  <si>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</si>
  <si>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</si>
  <si>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</si>
  <si>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</si>
  <si>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</si>
  <si>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</si>
  <si>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</si>
  <si>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</si>
  <si>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</si>
  <si>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</si>
  <si>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</si>
  <si>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</si>
  <si>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</si>
  <si>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</si>
  <si>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</si>
  <si>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</si>
  <si>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</si>
  <si>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</si>
  <si>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</si>
  <si>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Wang</t>
  </si>
  <si>
    <t>Clause 11.11.9.1</t>
  </si>
  <si>
    <t>Beacon Report</t>
  </si>
  <si>
    <t>Clause 7.3.2.21-22-6</t>
  </si>
  <si>
    <t>Abbrev. &amp; Services</t>
  </si>
  <si>
    <t>Clause 4-5</t>
  </si>
  <si>
    <t>Annex I-J</t>
  </si>
  <si>
    <t>Regulatory</t>
  </si>
  <si>
    <t>Update  Tim's Comments</t>
  </si>
  <si>
    <t>T</t>
  </si>
  <si>
    <t>Y</t>
  </si>
  <si>
    <t>General</t>
  </si>
  <si>
    <t>Added Adrian Stephens comments 2-8, Soranno 9-23, Landt 24-53</t>
  </si>
  <si>
    <t>E</t>
  </si>
  <si>
    <t>N</t>
  </si>
  <si>
    <t>I don't believe that the TSF accuracy is good enough to be able to rely on the value in this field. This works in non congested (lightly loaded) networks, and therefore has limited usefulness</t>
  </si>
  <si>
    <t>Remove TSF</t>
  </si>
  <si>
    <t>Olson</t>
  </si>
  <si>
    <t>Ecclesine</t>
  </si>
  <si>
    <t>Added totals</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</si>
  <si>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</si>
  <si>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</si>
  <si>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</si>
  <si>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</si>
  <si>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</si>
  <si>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</si>
  <si>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</si>
  <si>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</si>
  <si>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</si>
  <si>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</si>
  <si>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</si>
  <si>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</si>
  <si>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Fixed invalid Clause, PG#, and LN# - Added Assign. Col.</t>
  </si>
  <si>
    <t>Paul</t>
  </si>
  <si>
    <t>D3.1</t>
  </si>
  <si>
    <t>XLS
Refer.</t>
  </si>
  <si>
    <t>Editor
Done</t>
  </si>
  <si>
    <t>Editor
To Do</t>
  </si>
  <si>
    <t>Editor Done</t>
  </si>
  <si>
    <t>Added Joe Kwak's forgotten comment
Migrate all Clause 5 comments to Clause 4&amp;5</t>
  </si>
  <si>
    <t>Place pointer in Column C on the proper row (row 2 for first paste)</t>
  </si>
  <si>
    <t>Navigate to Edit-&gt;Paste Special "text"</t>
  </si>
  <si>
    <t>Richard</t>
  </si>
  <si>
    <t>10-28-Telcon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</si>
  <si>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</si>
  <si>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3</t>
  </si>
  <si>
    <t xml:space="preserve">06-0024r1 </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</si>
  <si>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</si>
  <si>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</si>
  <si>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Update Simon Barbers "Broken References" resolutions.</t>
  </si>
  <si>
    <t>D3.0</t>
  </si>
  <si>
    <t>Liu, Jason</t>
  </si>
  <si>
    <t xml:space="preserve"> 'Delays by the measuring STA' is strange here. I think what is meant is to account for 'TSF drift between the two BSSs during the time between X and Y.'</t>
  </si>
  <si>
    <t>Remove 'delay' and clarify note as suggested (two places P72 L4 and L8).</t>
  </si>
  <si>
    <t>Need to assign categories for all new comments</t>
  </si>
  <si>
    <t>1-2</t>
  </si>
  <si>
    <t xml:space="preserve">Why the accumulated error threshold is chosen to be 1.5 TU for TSF offeset? Any performance analysis is available? </t>
  </si>
  <si>
    <t>Review and verify</t>
  </si>
  <si>
    <t xml:space="preserve">o 855 – re-assigned to 7.3.2.22
o 863 – re-assigned to 11.11.9.4
o 1543 – re-assigned to Joe Kwak
</t>
  </si>
  <si>
    <t>Conference Call</t>
  </si>
  <si>
    <t>D3.2</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</si>
  <si>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</si>
  <si>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Added Sanwalka's LB comments 1553 - 1562</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</si>
  <si>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</si>
  <si>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Clause 10</t>
  </si>
  <si>
    <t>Clause 7.3.2 ANA</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</si>
  <si>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</si>
  <si>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</si>
  <si>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</si>
  <si>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</si>
  <si>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</si>
  <si>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</si>
  <si>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</si>
  <si>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</si>
  <si>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</si>
  <si>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</si>
  <si>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</si>
  <si>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</si>
  <si>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</si>
  <si>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</si>
  <si>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</si>
  <si>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</si>
  <si>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</si>
  <si>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</si>
  <si>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</si>
  <si>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</si>
  <si>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</si>
  <si>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</si>
  <si>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</si>
  <si>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Found Simpsons commments were passed in Vancouver (255, 774, 776, 777, 1441, 1442), so updated them</t>
  </si>
  <si>
    <t>72</t>
  </si>
  <si>
    <t>Fixed Tim's comments 424 and 425 which were reversed.
1225 was not resolved.</t>
  </si>
  <si>
    <t>Ad-hoc-Bris</t>
  </si>
  <si>
    <t>Ensure that there are no more improper merging</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</si>
  <si>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</si>
  <si>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Update "same as" comments for root comments 
#59 and #122 
Reviewed 11.12.1-3 and resolved missed comments</t>
  </si>
  <si>
    <t>Could Review at ad-hoc1 11.11.9.10 Simon has done</t>
  </si>
  <si>
    <t>Assigned all blanks as deferred or resolved them</t>
  </si>
  <si>
    <t>doc.: IEEE 802.11-05/1049r43</t>
  </si>
  <si>
    <t>The commenter is correct, however, the informative note has been deleted by the accepted resolution to comment 1466</t>
  </si>
  <si>
    <t>Editor to do: Delete P72L3 through P72L9</t>
  </si>
  <si>
    <t>This informative section is not needed as there is only one way to estimate the neighbor TSF (and time to next TBTT of a neighbor) using the the STA local TSF and the TSF offset received in a neighbor report. For informational purposes, any comment needing a tutorial on this could be referred in it's resolution to doc 04/1213r0 without including this informative section in the draft.</t>
  </si>
  <si>
    <t>1.5TU was chosen as a tradeoff that is believed to be achievable to bound the TSF drift between the two BSSs during the time between the Beacon Report and receiving the Neighbor Report. Furthermore, having a tighter accuracy spec would benefit the battery life of STA as it could minimize how far in advance it would have to wakeup to catch the neighbor's Beacon transmission. Additionally, the commenter is urged to review doc 04/1213r0 which shows that 0.5TU drift between two free running +/-100ppm TSF timers would take 2.56 seconds, which practically should be more than enough time.</t>
  </si>
  <si>
    <t>The TSF accuracy has to be bounded to be useful. 1.5TU is a chosen tradeoff believed to be achievable to bound the TSF drift between the two BSSs during the time between Beacon report and Neighbor Report. The commenter is encouraged to propose a value that he/she knows/believes would work better in the field.  Additionally, the commenter is urged to review doc 04/1213r0 which shows that 0.5TU drift between two free running +/-100ppm TSF timers would take 2.56 seconds, which practically should be more than enough time, even in a heavily congested network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</si>
</sst>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5"/>
      <name val="Arial"/>
      <family val="0"/>
    </font>
    <font>
      <sz val="11.75"/>
      <name val="Arial"/>
      <family val="0"/>
    </font>
    <font>
      <b/>
      <u val="single"/>
      <sz val="10"/>
      <name val="Arial"/>
      <family val="2"/>
    </font>
    <font>
      <i/>
      <sz val="10"/>
      <name val="Arial"/>
      <family val="2"/>
    </font>
    <font>
      <b/>
      <sz val="8"/>
      <name val="Arial"/>
      <family val="2"/>
    </font>
    <font>
      <b/>
      <i/>
      <sz val="10"/>
      <name val="Arial"/>
      <family val="2"/>
    </font>
    <font>
      <b/>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s>
  <borders count="23">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18"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0" fontId="7" fillId="0" borderId="0" xfId="0" applyFont="1" applyAlignment="1">
      <alignment vertical="top"/>
    </xf>
    <xf numFmtId="0" fontId="18" fillId="0" borderId="13" xfId="0" applyFont="1" applyBorder="1" applyAlignment="1">
      <alignment vertical="top"/>
    </xf>
    <xf numFmtId="0" fontId="18" fillId="0" borderId="14"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0" borderId="15" xfId="0" applyFont="1" applyBorder="1" applyAlignment="1">
      <alignment vertical="top"/>
    </xf>
    <xf numFmtId="0" fontId="18" fillId="0" borderId="11"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6"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5" xfId="0" applyFont="1" applyBorder="1" applyAlignment="1">
      <alignment vertical="top" wrapText="1"/>
    </xf>
    <xf numFmtId="0" fontId="17" fillId="0" borderId="0" xfId="0" applyFont="1" applyAlignment="1">
      <alignment horizontal="center"/>
    </xf>
    <xf numFmtId="0" fontId="18"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0" fontId="9" fillId="0" borderId="0" xfId="0" applyFont="1" applyAlignment="1">
      <alignment wrapText="1"/>
    </xf>
    <xf numFmtId="0" fontId="9" fillId="2" borderId="13" xfId="0" applyFont="1" applyFill="1" applyBorder="1" applyAlignment="1">
      <alignment horizontal="center" wrapText="1"/>
    </xf>
    <xf numFmtId="0" fontId="0" fillId="0" borderId="13"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4" xfId="0" applyFont="1" applyFill="1" applyBorder="1" applyAlignment="1">
      <alignment horizontal="center" wrapText="1"/>
    </xf>
    <xf numFmtId="0" fontId="9" fillId="2" borderId="15" xfId="0" applyFont="1" applyFill="1" applyBorder="1" applyAlignment="1">
      <alignment horizontal="center" wrapText="1"/>
    </xf>
    <xf numFmtId="0" fontId="0" fillId="0" borderId="14" xfId="0" applyFont="1" applyBorder="1" applyAlignment="1">
      <alignment horizontal="center"/>
    </xf>
    <xf numFmtId="0" fontId="0" fillId="0" borderId="15" xfId="0" applyFont="1" applyBorder="1" applyAlignment="1">
      <alignment horizontal="center"/>
    </xf>
    <xf numFmtId="0" fontId="9" fillId="0" borderId="15"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3" xfId="0" applyFont="1" applyFill="1" applyBorder="1" applyAlignment="1">
      <alignment horizontal="center"/>
    </xf>
    <xf numFmtId="0" fontId="0" fillId="3" borderId="14" xfId="0" applyFont="1" applyFill="1" applyBorder="1" applyAlignment="1">
      <alignment horizontal="center"/>
    </xf>
    <xf numFmtId="0" fontId="0" fillId="3" borderId="15"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19" fillId="4" borderId="18" xfId="0" applyNumberFormat="1" applyFont="1" applyFill="1" applyBorder="1" applyAlignment="1">
      <alignment horizontal="center"/>
    </xf>
    <xf numFmtId="0" fontId="17" fillId="4" borderId="19" xfId="0" applyFont="1" applyFill="1" applyBorder="1" applyAlignment="1">
      <alignment horizontal="center"/>
    </xf>
    <xf numFmtId="0" fontId="17" fillId="4" borderId="20"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0" fillId="5" borderId="2" xfId="0" applyFill="1" applyBorder="1" applyAlignment="1">
      <alignment horizontal="left" indent="1"/>
    </xf>
    <xf numFmtId="0" fontId="0" fillId="5" borderId="2" xfId="0" applyFill="1" applyBorder="1" applyAlignment="1">
      <alignment horizontal="center"/>
    </xf>
    <xf numFmtId="0" fontId="0" fillId="5" borderId="2"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15" xfId="0" applyFont="1" applyFill="1" applyBorder="1" applyAlignment="1">
      <alignment horizontal="center"/>
    </xf>
    <xf numFmtId="0" fontId="0" fillId="5" borderId="11" xfId="0" applyFont="1" applyFill="1" applyBorder="1" applyAlignment="1">
      <alignment horizontal="center"/>
    </xf>
    <xf numFmtId="0" fontId="0" fillId="5" borderId="2" xfId="0" applyFont="1" applyFill="1" applyBorder="1" applyAlignment="1">
      <alignment/>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3" xfId="0" applyFont="1" applyFill="1" applyBorder="1" applyAlignment="1">
      <alignment horizontal="center"/>
    </xf>
    <xf numFmtId="0" fontId="0" fillId="6" borderId="14" xfId="0" applyFont="1" applyFill="1" applyBorder="1" applyAlignment="1">
      <alignment horizontal="center"/>
    </xf>
    <xf numFmtId="0" fontId="0" fillId="6" borderId="15"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0" borderId="13" xfId="0" applyBorder="1" applyAlignment="1">
      <alignment/>
    </xf>
    <xf numFmtId="0" fontId="0" fillId="0" borderId="11" xfId="0" applyBorder="1" applyAlignment="1">
      <alignment horizontal="center"/>
    </xf>
    <xf numFmtId="0" fontId="9" fillId="2" borderId="13" xfId="0" applyFont="1" applyFill="1" applyBorder="1" applyAlignment="1">
      <alignment/>
    </xf>
    <xf numFmtId="0" fontId="9" fillId="2" borderId="11" xfId="0" applyFont="1" applyFill="1" applyBorder="1" applyAlignment="1">
      <alignment horizontal="center"/>
    </xf>
    <xf numFmtId="0" fontId="20" fillId="0" borderId="0" xfId="0" applyFont="1" applyAlignment="1">
      <alignment wrapText="1"/>
    </xf>
    <xf numFmtId="1" fontId="19" fillId="4" borderId="21" xfId="0" applyNumberFormat="1" applyFont="1" applyFill="1" applyBorder="1" applyAlignment="1">
      <alignment horizontal="center"/>
    </xf>
    <xf numFmtId="10" fontId="19" fillId="4" borderId="22" xfId="0" applyNumberFormat="1" applyFont="1" applyFill="1" applyBorder="1" applyAlignment="1">
      <alignment horizontal="center"/>
    </xf>
    <xf numFmtId="0" fontId="7" fillId="0" borderId="2" xfId="0" applyFont="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3" xfId="0" applyFont="1" applyFill="1" applyBorder="1" applyAlignment="1">
      <alignment horizontal="center"/>
    </xf>
    <xf numFmtId="0" fontId="0" fillId="7" borderId="14" xfId="0" applyFont="1" applyFill="1" applyBorder="1" applyAlignment="1">
      <alignment horizontal="center"/>
    </xf>
    <xf numFmtId="0" fontId="0" fillId="7" borderId="15"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3" xfId="0" applyFill="1" applyBorder="1" applyAlignment="1">
      <alignment/>
    </xf>
    <xf numFmtId="0" fontId="0" fillId="0" borderId="11" xfId="0" applyFill="1" applyBorder="1" applyAlignment="1">
      <alignment horizontal="center"/>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3" xfId="0" applyFont="1" applyFill="1" applyBorder="1" applyAlignment="1">
      <alignment horizontal="center"/>
    </xf>
    <xf numFmtId="0" fontId="0" fillId="8" borderId="14" xfId="0" applyFont="1" applyFill="1" applyBorder="1" applyAlignment="1">
      <alignment horizontal="center"/>
    </xf>
    <xf numFmtId="0" fontId="0" fillId="8" borderId="15"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675"/>
          <c:w val="0.98775"/>
          <c:h val="0.903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16532818"/>
        <c:axId val="14577635"/>
      </c:bar3DChart>
      <c:catAx>
        <c:axId val="16532818"/>
        <c:scaling>
          <c:orientation val="minMax"/>
        </c:scaling>
        <c:axPos val="b"/>
        <c:delete val="0"/>
        <c:numFmt formatCode="General" sourceLinked="1"/>
        <c:majorTickMark val="out"/>
        <c:minorTickMark val="none"/>
        <c:tickLblPos val="low"/>
        <c:txPr>
          <a:bodyPr vert="horz" rot="-2400000"/>
          <a:lstStyle/>
          <a:p>
            <a:pPr>
              <a:defRPr lang="en-US" cap="none" sz="1150" b="0" i="0" u="none" baseline="0">
                <a:latin typeface="Arial"/>
                <a:ea typeface="Arial"/>
                <a:cs typeface="Arial"/>
              </a:defRPr>
            </a:pPr>
          </a:p>
        </c:txPr>
        <c:crossAx val="14577635"/>
        <c:crosses val="autoZero"/>
        <c:auto val="1"/>
        <c:lblOffset val="100"/>
        <c:tickLblSkip val="1"/>
        <c:noMultiLvlLbl val="0"/>
      </c:catAx>
      <c:valAx>
        <c:axId val="14577635"/>
        <c:scaling>
          <c:orientation val="minMax"/>
        </c:scaling>
        <c:axPos val="l"/>
        <c:majorGridlines/>
        <c:delete val="0"/>
        <c:numFmt formatCode="General" sourceLinked="1"/>
        <c:majorTickMark val="out"/>
        <c:minorTickMark val="none"/>
        <c:tickLblPos val="nextTo"/>
        <c:crossAx val="1653281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47625</xdr:rowOff>
    </xdr:from>
    <xdr:to>
      <xdr:col>8</xdr:col>
      <xdr:colOff>571500</xdr:colOff>
      <xdr:row>25</xdr:row>
      <xdr:rowOff>9525</xdr:rowOff>
    </xdr:to>
    <xdr:sp>
      <xdr:nvSpPr>
        <xdr:cNvPr id="1" name="TextBox 1"/>
        <xdr:cNvSpPr txBox="1">
          <a:spLocks noChangeArrowheads="1"/>
        </xdr:cNvSpPr>
      </xdr:nvSpPr>
      <xdr:spPr>
        <a:xfrm>
          <a:off x="752475" y="28670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L30" sqref="L30"/>
    </sheetView>
  </sheetViews>
  <sheetFormatPr defaultColWidth="9.140625" defaultRowHeight="12.75"/>
  <cols>
    <col min="1" max="1" width="11.28125" style="2" customWidth="1"/>
    <col min="2" max="16384" width="9.140625" style="2" customWidth="1"/>
  </cols>
  <sheetData>
    <row r="1" ht="17.25">
      <c r="B1" s="1" t="s">
        <v>119</v>
      </c>
    </row>
    <row r="2" ht="17.25">
      <c r="B2" s="1" t="s">
        <v>83</v>
      </c>
    </row>
    <row r="3" spans="1:2" ht="17.25">
      <c r="A3" s="2" t="s">
        <v>124</v>
      </c>
      <c r="B3" s="1" t="s">
        <v>307</v>
      </c>
    </row>
    <row r="4" spans="1:6" ht="17.25">
      <c r="A4" s="2" t="s">
        <v>118</v>
      </c>
      <c r="B4" s="12" t="s">
        <v>240</v>
      </c>
      <c r="F4" s="7"/>
    </row>
    <row r="5" spans="1:2" ht="15">
      <c r="A5" s="2" t="s">
        <v>123</v>
      </c>
      <c r="B5" s="8" t="s">
        <v>5</v>
      </c>
    </row>
    <row r="6" s="3" customFormat="1" ht="15.75" thickBot="1"/>
    <row r="7" spans="1:2" s="4" customFormat="1" ht="17.25">
      <c r="A7" s="4" t="s">
        <v>121</v>
      </c>
      <c r="B7" s="9" t="s">
        <v>198</v>
      </c>
    </row>
    <row r="8" spans="1:2" ht="15">
      <c r="A8" s="2" t="s">
        <v>4</v>
      </c>
      <c r="B8" s="8" t="s">
        <v>132</v>
      </c>
    </row>
    <row r="9" spans="1:9" ht="15">
      <c r="A9" s="2" t="s">
        <v>122</v>
      </c>
      <c r="B9" s="8" t="s">
        <v>77</v>
      </c>
      <c r="C9" s="8"/>
      <c r="D9" s="8"/>
      <c r="E9" s="8"/>
      <c r="F9" s="8"/>
      <c r="G9" s="8"/>
      <c r="H9" s="8"/>
      <c r="I9" s="8"/>
    </row>
    <row r="10" spans="2:9" ht="15">
      <c r="B10" s="8" t="s">
        <v>6</v>
      </c>
      <c r="C10" s="8"/>
      <c r="D10" s="8"/>
      <c r="E10" s="8"/>
      <c r="F10" s="8"/>
      <c r="G10" s="8"/>
      <c r="H10" s="8"/>
      <c r="I10" s="8"/>
    </row>
    <row r="11" spans="2:9" ht="15">
      <c r="B11" s="8" t="s">
        <v>7</v>
      </c>
      <c r="C11" s="8"/>
      <c r="D11" s="8"/>
      <c r="E11" s="8"/>
      <c r="F11" s="8"/>
      <c r="G11" s="8"/>
      <c r="H11" s="8"/>
      <c r="I11" s="8"/>
    </row>
    <row r="12" spans="2:9" ht="15">
      <c r="B12" s="8" t="s">
        <v>33</v>
      </c>
      <c r="C12" s="8"/>
      <c r="D12" s="8"/>
      <c r="E12" s="8"/>
      <c r="F12" s="8"/>
      <c r="G12" s="8"/>
      <c r="H12" s="8"/>
      <c r="I12" s="8"/>
    </row>
    <row r="13" spans="2:9" ht="15">
      <c r="B13" s="8" t="s">
        <v>34</v>
      </c>
      <c r="C13" s="8"/>
      <c r="D13" s="8"/>
      <c r="E13" s="8"/>
      <c r="F13" s="8"/>
      <c r="G13" s="8"/>
      <c r="H13" s="8"/>
      <c r="I13" s="8"/>
    </row>
    <row r="14" spans="2:9" ht="15">
      <c r="B14" s="8" t="s">
        <v>35</v>
      </c>
      <c r="C14" s="8"/>
      <c r="D14" s="8"/>
      <c r="E14" s="8"/>
      <c r="F14" s="8"/>
      <c r="G14" s="8"/>
      <c r="H14" s="8"/>
      <c r="I14" s="8"/>
    </row>
    <row r="15" ht="15">
      <c r="A15" s="2" t="s">
        <v>120</v>
      </c>
    </row>
    <row r="27" spans="1:5" ht="15.75" customHeight="1">
      <c r="A27" s="6"/>
      <c r="B27" s="159"/>
      <c r="C27" s="159"/>
      <c r="D27" s="159"/>
      <c r="E27" s="159"/>
    </row>
    <row r="28" spans="1:5" ht="15.75" customHeight="1">
      <c r="A28" s="4"/>
      <c r="B28" s="5"/>
      <c r="C28" s="5"/>
      <c r="D28" s="5"/>
      <c r="E28" s="5"/>
    </row>
    <row r="29" spans="1:5" ht="15.75" customHeight="1">
      <c r="A29" s="4"/>
      <c r="B29" s="158"/>
      <c r="C29" s="158"/>
      <c r="D29" s="158"/>
      <c r="E29" s="158"/>
    </row>
    <row r="30" spans="1:5" ht="15.75" customHeight="1">
      <c r="A30" s="4"/>
      <c r="B30" s="5"/>
      <c r="C30" s="5"/>
      <c r="D30" s="5"/>
      <c r="E30" s="5"/>
    </row>
    <row r="31" spans="1:5" ht="15.75" customHeight="1">
      <c r="A31" s="4"/>
      <c r="B31" s="158"/>
      <c r="C31" s="158"/>
      <c r="D31" s="158"/>
      <c r="E31" s="158"/>
    </row>
    <row r="32" spans="2:5" ht="15.75" customHeight="1">
      <c r="B32" s="158"/>
      <c r="C32" s="158"/>
      <c r="D32" s="158"/>
      <c r="E32" s="15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6"/>
  <sheetViews>
    <sheetView tabSelected="1" zoomScale="115" zoomScaleNormal="115" workbookViewId="0" topLeftCell="A4">
      <pane ySplit="1128" topLeftCell="BM3" activePane="bottomLeft" state="split"/>
      <selection pane="topLeft" activeCell="K4" sqref="K1:K16384"/>
      <selection pane="bottomLeft" activeCell="I3" sqref="I3"/>
    </sheetView>
  </sheetViews>
  <sheetFormatPr defaultColWidth="9.140625" defaultRowHeight="12.75"/>
  <cols>
    <col min="1" max="1" width="6.00390625" style="48" customWidth="1"/>
    <col min="2" max="2" width="9.57421875" style="48" customWidth="1"/>
    <col min="3" max="3" width="10.00390625" style="69" customWidth="1"/>
    <col min="4" max="5" width="3.28125" style="48" customWidth="1"/>
    <col min="6" max="6" width="3.57421875" style="48" customWidth="1"/>
    <col min="7" max="7" width="4.140625" style="48" customWidth="1"/>
    <col min="8" max="8" width="30.8515625" style="48" customWidth="1"/>
    <col min="9" max="9" width="31.57421875" style="48" customWidth="1"/>
    <col min="10" max="10" width="9.7109375" style="48" customWidth="1"/>
    <col min="11" max="11" width="18.8515625" style="48" customWidth="1"/>
    <col min="12" max="12" width="5.28125" style="48" customWidth="1"/>
    <col min="13" max="15" width="8.28125" style="48" customWidth="1"/>
    <col min="16" max="16" width="18.7109375" style="48" customWidth="1"/>
    <col min="17" max="17" width="9.57421875" style="48" customWidth="1"/>
    <col min="18" max="18" width="9.8515625" style="48" customWidth="1"/>
    <col min="19" max="19" width="5.00390625" style="48" customWidth="1"/>
    <col min="20" max="20" width="9.421875" style="48" customWidth="1"/>
    <col min="21" max="16384" width="27.00390625" style="48" customWidth="1"/>
  </cols>
  <sheetData>
    <row r="1" spans="1:20" ht="36" customHeight="1">
      <c r="A1" s="49" t="s">
        <v>13</v>
      </c>
      <c r="B1" s="50" t="s">
        <v>36</v>
      </c>
      <c r="C1" s="66" t="s">
        <v>37</v>
      </c>
      <c r="D1" s="45" t="s">
        <v>173</v>
      </c>
      <c r="E1" s="45" t="s">
        <v>174</v>
      </c>
      <c r="F1" s="51" t="s">
        <v>175</v>
      </c>
      <c r="G1" s="51" t="s">
        <v>176</v>
      </c>
      <c r="H1" s="52" t="s">
        <v>38</v>
      </c>
      <c r="I1" s="53" t="s">
        <v>39</v>
      </c>
      <c r="J1" s="54" t="s">
        <v>40</v>
      </c>
      <c r="K1" s="51" t="s">
        <v>43</v>
      </c>
      <c r="L1" s="51" t="s">
        <v>78</v>
      </c>
      <c r="M1" s="51" t="s">
        <v>201</v>
      </c>
      <c r="N1" s="51" t="s">
        <v>72</v>
      </c>
      <c r="O1" s="51" t="s">
        <v>142</v>
      </c>
      <c r="P1" s="51" t="s">
        <v>41</v>
      </c>
      <c r="Q1" s="51" t="s">
        <v>177</v>
      </c>
      <c r="R1" s="51" t="s">
        <v>186</v>
      </c>
      <c r="S1" s="51" t="s">
        <v>51</v>
      </c>
      <c r="T1" s="51" t="s">
        <v>244</v>
      </c>
    </row>
    <row r="2" spans="1:20" ht="247.5">
      <c r="A2" s="55">
        <v>102</v>
      </c>
      <c r="B2" s="56" t="s">
        <v>209</v>
      </c>
      <c r="C2" s="68" t="s">
        <v>26</v>
      </c>
      <c r="D2" s="47" t="s">
        <v>299</v>
      </c>
      <c r="E2" s="47"/>
      <c r="F2" s="63" t="s">
        <v>218</v>
      </c>
      <c r="G2" s="63" t="s">
        <v>223</v>
      </c>
      <c r="H2" s="61" t="s">
        <v>27</v>
      </c>
      <c r="I2" s="62" t="s">
        <v>208</v>
      </c>
      <c r="J2" s="59" t="s">
        <v>172</v>
      </c>
      <c r="K2" s="60" t="s">
        <v>310</v>
      </c>
      <c r="L2" s="60"/>
      <c r="M2" s="60"/>
      <c r="N2" s="60"/>
      <c r="O2" s="60" t="s">
        <v>152</v>
      </c>
      <c r="P2" s="60" t="s">
        <v>163</v>
      </c>
      <c r="Q2" s="60"/>
      <c r="R2" s="60"/>
      <c r="S2" s="60"/>
      <c r="T2" s="60" t="s">
        <v>255</v>
      </c>
    </row>
    <row r="3" spans="1:20" ht="234">
      <c r="A3" s="55">
        <v>139</v>
      </c>
      <c r="B3" s="56" t="s">
        <v>260</v>
      </c>
      <c r="C3" s="68" t="s">
        <v>26</v>
      </c>
      <c r="D3" s="47" t="s">
        <v>299</v>
      </c>
      <c r="E3" s="47" t="s">
        <v>264</v>
      </c>
      <c r="F3" s="63" t="s">
        <v>218</v>
      </c>
      <c r="G3" s="63" t="s">
        <v>219</v>
      </c>
      <c r="H3" s="61" t="s">
        <v>265</v>
      </c>
      <c r="I3" s="62" t="s">
        <v>266</v>
      </c>
      <c r="J3" s="59" t="s">
        <v>49</v>
      </c>
      <c r="K3" s="60" t="s">
        <v>311</v>
      </c>
      <c r="L3" s="60"/>
      <c r="M3" s="60"/>
      <c r="N3" s="60"/>
      <c r="O3" s="60" t="s">
        <v>152</v>
      </c>
      <c r="P3" s="60" t="s">
        <v>163</v>
      </c>
      <c r="Q3" s="60"/>
      <c r="R3" s="60"/>
      <c r="S3" s="60"/>
      <c r="T3" s="60" t="s">
        <v>255</v>
      </c>
    </row>
    <row r="4" spans="1:20" ht="224.25">
      <c r="A4" s="64">
        <v>1091</v>
      </c>
      <c r="B4" s="59" t="s">
        <v>226</v>
      </c>
      <c r="C4" s="68" t="s">
        <v>26</v>
      </c>
      <c r="D4" s="47" t="s">
        <v>299</v>
      </c>
      <c r="E4" s="47" t="s">
        <v>1</v>
      </c>
      <c r="F4" s="63" t="s">
        <v>218</v>
      </c>
      <c r="G4" s="63" t="s">
        <v>219</v>
      </c>
      <c r="H4" s="61" t="s">
        <v>224</v>
      </c>
      <c r="I4" s="62" t="s">
        <v>225</v>
      </c>
      <c r="J4" s="59" t="s">
        <v>172</v>
      </c>
      <c r="K4" s="60" t="s">
        <v>312</v>
      </c>
      <c r="L4" s="60"/>
      <c r="M4" s="60"/>
      <c r="N4" s="60"/>
      <c r="O4" s="60" t="s">
        <v>152</v>
      </c>
      <c r="P4" s="60" t="s">
        <v>163</v>
      </c>
      <c r="Q4" s="60"/>
      <c r="R4" s="60"/>
      <c r="S4" s="60"/>
      <c r="T4" s="60" t="s">
        <v>255</v>
      </c>
    </row>
    <row r="5" spans="1:20" ht="51">
      <c r="A5" s="64">
        <v>1175</v>
      </c>
      <c r="B5" s="59" t="s">
        <v>80</v>
      </c>
      <c r="C5" s="68" t="s">
        <v>26</v>
      </c>
      <c r="D5" s="47" t="s">
        <v>299</v>
      </c>
      <c r="E5" s="47" t="s">
        <v>131</v>
      </c>
      <c r="F5" s="63" t="s">
        <v>222</v>
      </c>
      <c r="G5" s="63" t="s">
        <v>223</v>
      </c>
      <c r="H5" s="61" t="s">
        <v>261</v>
      </c>
      <c r="I5" s="62" t="s">
        <v>262</v>
      </c>
      <c r="J5" s="59" t="s">
        <v>49</v>
      </c>
      <c r="K5" s="60" t="s">
        <v>308</v>
      </c>
      <c r="L5" s="60"/>
      <c r="M5" s="60"/>
      <c r="N5" s="60"/>
      <c r="O5" s="60" t="s">
        <v>152</v>
      </c>
      <c r="P5" s="60" t="s">
        <v>163</v>
      </c>
      <c r="Q5" s="60"/>
      <c r="R5" s="60"/>
      <c r="S5" s="60"/>
      <c r="T5" s="60" t="s">
        <v>255</v>
      </c>
    </row>
    <row r="6" spans="1:20" ht="193.5">
      <c r="A6" s="64">
        <v>1466</v>
      </c>
      <c r="B6" s="59" t="s">
        <v>156</v>
      </c>
      <c r="C6" s="67" t="s">
        <v>26</v>
      </c>
      <c r="D6" s="46" t="s">
        <v>299</v>
      </c>
      <c r="E6" s="46" t="s">
        <v>254</v>
      </c>
      <c r="F6" s="57" t="s">
        <v>218</v>
      </c>
      <c r="G6" s="57" t="s">
        <v>219</v>
      </c>
      <c r="H6" s="57" t="s">
        <v>126</v>
      </c>
      <c r="I6" s="58" t="s">
        <v>127</v>
      </c>
      <c r="J6" s="59" t="s">
        <v>48</v>
      </c>
      <c r="K6" s="60" t="s">
        <v>309</v>
      </c>
      <c r="L6" s="60"/>
      <c r="M6" s="60"/>
      <c r="N6" s="60"/>
      <c r="O6" s="60" t="s">
        <v>152</v>
      </c>
      <c r="P6" s="60" t="s">
        <v>163</v>
      </c>
      <c r="Q6" s="60"/>
      <c r="R6" s="60"/>
      <c r="S6" s="60"/>
      <c r="T6" s="60" t="s">
        <v>255</v>
      </c>
    </row>
  </sheetData>
  <autoFilter ref="A1:T6"/>
  <conditionalFormatting sqref="A2:T6">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sqref="S2:S6">
      <formula1>"Yes, No"</formula1>
    </dataValidation>
    <dataValidation allowBlank="1" showInputMessage="1" showErrorMessage="1" error="Must be &quot;Editor To Do&quot;, &quot;Done&quot;, &quot;Can't Do&quot;" sqref="N2:O6"/>
    <dataValidation type="list" allowBlank="1" showInputMessage="1" showErrorMessage="1" sqref="R2:R6">
      <formula1>"10-06-Telcon, 10-13-Telcon, 10-20-Telcon, 10-27-Telcon, 11-03-Telcon, 11-10-Telcon, Vancouver, 11-24-Telcon, 12-01-Telcon, 12-08-Telcon, 12-15-Telcon, 12-22-Telcon, 12-29-Telcon, 01-05-Telcon, 01-12-Telcon, Hawaii, Ad-hoc1, Ad-hoc2"</formula1>
    </dataValidation>
    <dataValidation allowBlank="1" showInputMessage="1" showErrorMessage="1" error="Comment can only be &quot;Accepted&quot;, &quot;Declined&quot;, or Blank" sqref="K2:K6"/>
    <dataValidation type="list" allowBlank="1" showInputMessage="1" showErrorMessage="1" error="Must be &quot;Editor To Do&quot;, &quot;Done&quot;, &quot;Can't Do&quot;" sqref="M2:M6">
      <formula1>"Editor To Do, Done, Can't Do"</formula1>
    </dataValidation>
    <dataValidation type="whole" allowBlank="1" showErrorMessage="1" error="This must be a comment number between 1 and 2000" sqref="L2:L6">
      <formula1>1</formula1>
      <formula2>2000</formula2>
    </dataValidation>
    <dataValidation type="list" allowBlank="1" showInputMessage="1" showErrorMessage="1" error="Comment can only be &quot;Accepted&quot;, &quot;Declined&quot;, &quot;Counter&quot;, &quot;Deferred&quot;, or Blank" sqref="J2:J6">
      <formula1>"Accepted, Declined, Counter, Deferred"</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O18" sqref="O18"/>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41</v>
      </c>
      <c r="B1" s="21" t="s">
        <v>45</v>
      </c>
      <c r="C1" s="22" t="s">
        <v>48</v>
      </c>
      <c r="D1" s="22" t="s">
        <v>172</v>
      </c>
      <c r="E1" s="22" t="s">
        <v>49</v>
      </c>
      <c r="F1" s="22" t="s">
        <v>47</v>
      </c>
      <c r="G1" s="22" t="s">
        <v>202</v>
      </c>
      <c r="H1" s="79" t="s">
        <v>203</v>
      </c>
      <c r="I1" s="84" t="s">
        <v>246</v>
      </c>
      <c r="J1" s="85" t="s">
        <v>245</v>
      </c>
      <c r="K1" s="81" t="s">
        <v>76</v>
      </c>
      <c r="L1" s="22" t="s">
        <v>90</v>
      </c>
      <c r="M1" s="22" t="s">
        <v>289</v>
      </c>
      <c r="N1" s="19"/>
      <c r="O1" s="19"/>
      <c r="P1" s="75"/>
      <c r="Q1" s="19"/>
      <c r="R1" s="19"/>
      <c r="S1" s="19"/>
      <c r="T1" s="19"/>
      <c r="U1" s="19"/>
      <c r="V1" s="19"/>
      <c r="W1" s="19"/>
      <c r="X1" s="19"/>
      <c r="Y1" s="19"/>
      <c r="Z1" s="19"/>
      <c r="AA1" s="19"/>
      <c r="AB1" s="19"/>
      <c r="AC1" s="19"/>
    </row>
    <row r="2" spans="1:29" ht="12.75">
      <c r="A2" s="89" t="s">
        <v>139</v>
      </c>
      <c r="B2" s="90" t="e">
        <f>COUNTIF(Master!#REF!:Master!#REF!,A2)</f>
        <v>#REF!</v>
      </c>
      <c r="C2" s="90" t="e">
        <f>SUMPRODUCT((Master!$P$1:Master!#REF!=$A2)*(Master!$J$1:Master!#REF!=C$1))</f>
        <v>#REF!</v>
      </c>
      <c r="D2" s="91" t="e">
        <f>SUMPRODUCT((Master!$P$1:Master!#REF!=$A2)*(Master!$J$1:Master!#REF!=D$1))</f>
        <v>#REF!</v>
      </c>
      <c r="E2" s="91" t="e">
        <f>SUMPRODUCT((Master!$P$1:Master!#REF!=$A2)*(Master!$J$1:Master!#REF!=E$1))</f>
        <v>#REF!</v>
      </c>
      <c r="F2" s="91" t="e">
        <f>SUMPRODUCT((Master!$P$1:Master!#REF!=$A2)*(Master!$J$1:Master!#REF!=F$1))</f>
        <v>#REF!</v>
      </c>
      <c r="G2" s="91" t="e">
        <f>SUMPRODUCT((Master!$P$1:Master!#REF!=$A2)*(Master!$J$1:Master!#REF!=""))</f>
        <v>#REF!</v>
      </c>
      <c r="H2" s="92" t="e">
        <f aca="true" t="shared" si="0" ref="H2:H47">B2-(C2+D2+E2)</f>
        <v>#REF!</v>
      </c>
      <c r="I2" s="93" t="e">
        <f>SUMPRODUCT((Master!$P$1:Master!#REF!=$A2)*(Master!$M$1:Master!#REF!="Edito To Do"))</f>
        <v>#REF!</v>
      </c>
      <c r="J2" s="94" t="e">
        <f>SUMPRODUCT((Master!$P$1:Master!#REF!=$A2)*(Master!$M$1:Master!#REF!="Done"))</f>
        <v>#REF!</v>
      </c>
      <c r="K2" s="95" t="s">
        <v>141</v>
      </c>
      <c r="L2" s="96"/>
      <c r="M2" s="139" t="e">
        <f>IF(B2=H2,"Open","In-Proc")</f>
        <v>#REF!</v>
      </c>
      <c r="N2" s="19"/>
      <c r="O2" s="19"/>
      <c r="P2" s="75"/>
      <c r="Q2" s="19"/>
      <c r="R2" s="19"/>
      <c r="S2" s="19"/>
      <c r="T2" s="19"/>
      <c r="U2" s="19"/>
      <c r="V2" s="19"/>
      <c r="W2" s="19"/>
      <c r="X2" s="19"/>
      <c r="Y2" s="19"/>
      <c r="Z2" s="19"/>
      <c r="AA2" s="19"/>
      <c r="AB2" s="19"/>
      <c r="AC2" s="19"/>
    </row>
    <row r="3" spans="1:29" ht="12.75">
      <c r="A3" s="89" t="s">
        <v>169</v>
      </c>
      <c r="B3" s="90" t="e">
        <f>COUNTIF(Master!#REF!:Master!#REF!,A3)</f>
        <v>#REF!</v>
      </c>
      <c r="C3" s="90" t="e">
        <f>SUMPRODUCT((Master!$P$1:Master!#REF!=$A3)*(Master!$J$1:Master!#REF!=C$1))</f>
        <v>#REF!</v>
      </c>
      <c r="D3" s="91" t="e">
        <f>SUMPRODUCT((Master!$P$1:Master!#REF!=$A3)*(Master!$J$1:Master!#REF!=D$1))</f>
        <v>#REF!</v>
      </c>
      <c r="E3" s="91" t="e">
        <f>SUMPRODUCT((Master!$P$1:Master!#REF!=$A3)*(Master!$J$1:Master!#REF!=E$1))</f>
        <v>#REF!</v>
      </c>
      <c r="F3" s="91" t="e">
        <f>SUMPRODUCT((Master!$P$1:Master!#REF!=$A3)*(Master!$J$1:Master!#REF!=F$1))</f>
        <v>#REF!</v>
      </c>
      <c r="G3" s="91" t="e">
        <f>SUMPRODUCT((Master!$P$1:Master!#REF!=$A3)*(Master!$J$1:Master!#REF!=""))</f>
        <v>#REF!</v>
      </c>
      <c r="H3" s="92" t="e">
        <f t="shared" si="0"/>
        <v>#REF!</v>
      </c>
      <c r="I3" s="93" t="e">
        <f>SUMPRODUCT((Master!$P$1:Master!#REF!=$A3)*(Master!$M$1:Master!#REF!="Edito To Do"))</f>
        <v>#REF!</v>
      </c>
      <c r="J3" s="94" t="e">
        <f>SUMPRODUCT((Master!$P$1:Master!#REF!=$A3)*(Master!$M$1:Master!#REF!="Done"))</f>
        <v>#REF!</v>
      </c>
      <c r="K3" s="95" t="s">
        <v>130</v>
      </c>
      <c r="L3" s="96" t="s">
        <v>12</v>
      </c>
      <c r="M3" s="139" t="e">
        <f aca="true" t="shared" si="1" ref="M3:M47">IF(B3=H3,"Open","In-Proc")</f>
        <v>#REF!</v>
      </c>
      <c r="N3" s="19"/>
      <c r="O3" s="19"/>
      <c r="P3" s="75"/>
      <c r="Q3" s="19"/>
      <c r="R3" s="19"/>
      <c r="S3" s="19"/>
      <c r="T3" s="19"/>
      <c r="U3" s="19"/>
      <c r="V3" s="19"/>
      <c r="W3" s="19"/>
      <c r="X3" s="19"/>
      <c r="Y3" s="19"/>
      <c r="Z3" s="19"/>
      <c r="AA3" s="19"/>
      <c r="AB3" s="19"/>
      <c r="AC3" s="19"/>
    </row>
    <row r="4" spans="1:29" ht="12.75">
      <c r="A4" s="104" t="s">
        <v>220</v>
      </c>
      <c r="B4" s="105" t="e">
        <f>COUNTIF(Master!#REF!:Master!#REF!,A4)</f>
        <v>#REF!</v>
      </c>
      <c r="C4" s="105" t="e">
        <f>SUMPRODUCT((Master!$P$1:Master!#REF!=$A4)*(Master!$J$1:Master!#REF!=C$1))</f>
        <v>#REF!</v>
      </c>
      <c r="D4" s="106" t="e">
        <f>SUMPRODUCT((Master!$P$1:Master!#REF!=$A4)*(Master!$J$1:Master!#REF!=D$1))</f>
        <v>#REF!</v>
      </c>
      <c r="E4" s="106" t="e">
        <f>SUMPRODUCT((Master!$P$1:Master!#REF!=$A4)*(Master!$J$1:Master!#REF!=E$1))</f>
        <v>#REF!</v>
      </c>
      <c r="F4" s="106" t="e">
        <f>SUMPRODUCT((Master!$P$1:Master!#REF!=$A4)*(Master!$J$1:Master!#REF!=F$1))</f>
        <v>#REF!</v>
      </c>
      <c r="G4" s="106" t="e">
        <f>SUMPRODUCT((Master!$P$1:Master!#REF!=$A4)*(Master!$J$1:Master!#REF!=""))</f>
        <v>#REF!</v>
      </c>
      <c r="H4" s="107" t="e">
        <f t="shared" si="0"/>
        <v>#REF!</v>
      </c>
      <c r="I4" s="108" t="e">
        <f>SUMPRODUCT((Master!$P$1:Master!#REF!=$A4)*(Master!$M$1:Master!#REF!="Edito To Do"))</f>
        <v>#REF!</v>
      </c>
      <c r="J4" s="109" t="e">
        <f>SUMPRODUCT((Master!$P$1:Master!#REF!=$A4)*(Master!$M$1:Master!#REF!="Done"))</f>
        <v>#REF!</v>
      </c>
      <c r="K4" s="110" t="s">
        <v>141</v>
      </c>
      <c r="L4" s="111"/>
      <c r="M4" s="139" t="e">
        <f t="shared" si="1"/>
        <v>#REF!</v>
      </c>
      <c r="N4" s="19"/>
      <c r="O4" s="19"/>
      <c r="P4" s="75"/>
      <c r="Q4" s="19"/>
      <c r="R4" s="19"/>
      <c r="S4" s="19"/>
      <c r="T4" s="19"/>
      <c r="U4" s="19"/>
      <c r="V4" s="19"/>
      <c r="W4" s="19"/>
      <c r="X4" s="19"/>
      <c r="Y4" s="19"/>
      <c r="Z4" s="19"/>
      <c r="AA4" s="19"/>
      <c r="AB4" s="19"/>
      <c r="AC4" s="19"/>
    </row>
    <row r="5" spans="1:29" ht="12.75">
      <c r="A5" s="104" t="s">
        <v>140</v>
      </c>
      <c r="B5" s="105" t="e">
        <f>COUNTIF(Master!#REF!:Master!#REF!,A5)</f>
        <v>#REF!</v>
      </c>
      <c r="C5" s="105" t="e">
        <f>SUMPRODUCT((Master!$P$1:Master!#REF!=$A5)*(Master!$J$1:Master!#REF!=C$1))</f>
        <v>#REF!</v>
      </c>
      <c r="D5" s="106" t="e">
        <f>SUMPRODUCT((Master!$P$1:Master!#REF!=$A5)*(Master!$J$1:Master!#REF!=D$1))</f>
        <v>#REF!</v>
      </c>
      <c r="E5" s="106" t="e">
        <f>SUMPRODUCT((Master!$P$1:Master!#REF!=$A5)*(Master!$J$1:Master!#REF!=E$1))</f>
        <v>#REF!</v>
      </c>
      <c r="F5" s="106" t="e">
        <f>SUMPRODUCT((Master!$P$1:Master!#REF!=$A5)*(Master!$J$1:Master!#REF!=F$1))</f>
        <v>#REF!</v>
      </c>
      <c r="G5" s="106" t="e">
        <f>SUMPRODUCT((Master!$P$1:Master!#REF!=$A5)*(Master!$J$1:Master!#REF!=""))</f>
        <v>#REF!</v>
      </c>
      <c r="H5" s="107" t="e">
        <f t="shared" si="0"/>
        <v>#REF!</v>
      </c>
      <c r="I5" s="108" t="e">
        <f>SUMPRODUCT((Master!$P$1:Master!#REF!=$A5)*(Master!$M$1:Master!#REF!="Edito To Do"))</f>
        <v>#REF!</v>
      </c>
      <c r="J5" s="109" t="e">
        <f>SUMPRODUCT((Master!$P$1:Master!#REF!=$A5)*(Master!$M$1:Master!#REF!="Done"))</f>
        <v>#REF!</v>
      </c>
      <c r="K5" s="110" t="s">
        <v>141</v>
      </c>
      <c r="L5" s="111" t="s">
        <v>116</v>
      </c>
      <c r="M5" s="139" t="e">
        <f t="shared" si="1"/>
        <v>#REF!</v>
      </c>
      <c r="N5" s="19"/>
      <c r="O5" s="19"/>
      <c r="P5" s="75"/>
      <c r="Q5" s="19"/>
      <c r="R5" s="19"/>
      <c r="S5" s="19"/>
      <c r="T5" s="19"/>
      <c r="U5" s="19"/>
      <c r="V5" s="19"/>
      <c r="W5" s="19"/>
      <c r="X5" s="19"/>
      <c r="Y5" s="19"/>
      <c r="Z5" s="19"/>
      <c r="AA5" s="19"/>
      <c r="AB5" s="19"/>
      <c r="AC5" s="19"/>
    </row>
    <row r="6" spans="1:29" ht="12.75">
      <c r="A6" s="89" t="s">
        <v>214</v>
      </c>
      <c r="B6" s="90" t="e">
        <f>COUNTIF(Master!#REF!:Master!#REF!,A6)</f>
        <v>#REF!</v>
      </c>
      <c r="C6" s="90" t="e">
        <f>SUMPRODUCT((Master!$P$1:Master!#REF!=$A6)*(Master!$J$1:Master!#REF!=C$1))</f>
        <v>#REF!</v>
      </c>
      <c r="D6" s="91" t="e">
        <f>SUMPRODUCT((Master!$P$1:Master!#REF!=$A6)*(Master!$J$1:Master!#REF!=D$1))</f>
        <v>#REF!</v>
      </c>
      <c r="E6" s="91" t="e">
        <f>SUMPRODUCT((Master!$P$1:Master!#REF!=$A6)*(Master!$J$1:Master!#REF!=E$1))</f>
        <v>#REF!</v>
      </c>
      <c r="F6" s="91" t="e">
        <f>SUMPRODUCT((Master!$P$1:Master!#REF!=$A6)*(Master!$J$1:Master!#REF!=F$1))</f>
        <v>#REF!</v>
      </c>
      <c r="G6" s="91" t="e">
        <f>SUMPRODUCT((Master!$P$1:Master!#REF!=$A6)*(Master!$J$1:Master!#REF!=""))</f>
        <v>#REF!</v>
      </c>
      <c r="H6" s="92" t="e">
        <f t="shared" si="0"/>
        <v>#REF!</v>
      </c>
      <c r="I6" s="93" t="e">
        <f>SUMPRODUCT((Master!$P$1:Master!#REF!=$A6)*(Master!$M$1:Master!#REF!="Edito To Do"))</f>
        <v>#REF!</v>
      </c>
      <c r="J6" s="94" t="e">
        <f>SUMPRODUCT((Master!$P$1:Master!#REF!=$A6)*(Master!$M$1:Master!#REF!="Done"))</f>
        <v>#REF!</v>
      </c>
      <c r="K6" s="95" t="s">
        <v>141</v>
      </c>
      <c r="L6" s="96" t="s">
        <v>213</v>
      </c>
      <c r="M6" s="139" t="e">
        <f t="shared" si="1"/>
        <v>#REF!</v>
      </c>
      <c r="N6" s="19"/>
      <c r="O6" s="19"/>
      <c r="P6" s="75"/>
      <c r="Q6" s="19"/>
      <c r="R6" s="19"/>
      <c r="S6" s="19"/>
      <c r="T6" s="19"/>
      <c r="U6" s="19"/>
      <c r="V6" s="19"/>
      <c r="W6" s="19"/>
      <c r="X6" s="19"/>
      <c r="Y6" s="19"/>
      <c r="Z6" s="19"/>
      <c r="AA6" s="19"/>
      <c r="AB6" s="19"/>
      <c r="AC6" s="19"/>
    </row>
    <row r="7" spans="1:29" ht="12.75">
      <c r="A7" s="89" t="s">
        <v>143</v>
      </c>
      <c r="B7" s="90" t="e">
        <f>COUNTIF(Master!#REF!:Master!#REF!,A7)</f>
        <v>#REF!</v>
      </c>
      <c r="C7" s="90" t="e">
        <f>SUMPRODUCT((Master!$P$1:Master!#REF!=$A7)*(Master!$J$1:Master!#REF!=C$1))</f>
        <v>#REF!</v>
      </c>
      <c r="D7" s="91" t="e">
        <f>SUMPRODUCT((Master!$P$1:Master!#REF!=$A7)*(Master!$J$1:Master!#REF!=D$1))</f>
        <v>#REF!</v>
      </c>
      <c r="E7" s="91" t="e">
        <f>SUMPRODUCT((Master!$P$1:Master!#REF!=$A7)*(Master!$J$1:Master!#REF!=E$1))</f>
        <v>#REF!</v>
      </c>
      <c r="F7" s="91" t="e">
        <f>SUMPRODUCT((Master!$P$1:Master!#REF!=$A7)*(Master!$J$1:Master!#REF!=F$1))</f>
        <v>#REF!</v>
      </c>
      <c r="G7" s="91" t="e">
        <f>SUMPRODUCT((Master!$P$1:Master!#REF!=$A7)*(Master!$J$1:Master!#REF!=""))</f>
        <v>#REF!</v>
      </c>
      <c r="H7" s="92" t="e">
        <f t="shared" si="0"/>
        <v>#REF!</v>
      </c>
      <c r="I7" s="93" t="e">
        <f>SUMPRODUCT((Master!$P$1:Master!#REF!=$A7)*(Master!$M$1:Master!#REF!="Edito To Do"))</f>
        <v>#REF!</v>
      </c>
      <c r="J7" s="94" t="e">
        <f>SUMPRODUCT((Master!$P$1:Master!#REF!=$A7)*(Master!$M$1:Master!#REF!="Done"))</f>
        <v>#REF!</v>
      </c>
      <c r="K7" s="95" t="s">
        <v>226</v>
      </c>
      <c r="L7" s="96"/>
      <c r="M7" s="139" t="e">
        <f t="shared" si="1"/>
        <v>#REF!</v>
      </c>
      <c r="N7" s="19"/>
      <c r="O7" s="13"/>
      <c r="P7" s="75"/>
      <c r="Q7" s="19"/>
      <c r="R7" s="19"/>
      <c r="S7" s="19"/>
      <c r="T7" s="19"/>
      <c r="U7" s="19"/>
      <c r="V7" s="19"/>
      <c r="W7" s="19"/>
      <c r="X7" s="19"/>
      <c r="Y7" s="19"/>
      <c r="Z7" s="19"/>
      <c r="AA7" s="19"/>
      <c r="AB7" s="19"/>
      <c r="AC7" s="19"/>
    </row>
    <row r="8" spans="1:29" ht="12.75">
      <c r="A8" s="116" t="s">
        <v>144</v>
      </c>
      <c r="B8" s="117" t="e">
        <f>COUNTIF(Master!#REF!:Master!#REF!,A8)</f>
        <v>#REF!</v>
      </c>
      <c r="C8" s="117" t="e">
        <f>SUMPRODUCT((Master!$P$1:Master!#REF!=$A8)*(Master!$J$1:Master!#REF!=C$1))</f>
        <v>#REF!</v>
      </c>
      <c r="D8" s="118" t="e">
        <f>SUMPRODUCT((Master!$P$1:Master!#REF!=$A8)*(Master!$J$1:Master!#REF!=D$1))</f>
        <v>#REF!</v>
      </c>
      <c r="E8" s="118" t="e">
        <f>SUMPRODUCT((Master!$P$1:Master!#REF!=$A8)*(Master!$J$1:Master!#REF!=E$1))</f>
        <v>#REF!</v>
      </c>
      <c r="F8" s="118" t="e">
        <f>SUMPRODUCT((Master!$P$1:Master!#REF!=$A8)*(Master!$J$1:Master!#REF!=F$1))</f>
        <v>#REF!</v>
      </c>
      <c r="G8" s="118" t="e">
        <f>SUMPRODUCT((Master!$P$1:Master!#REF!=$A8)*(Master!$J$1:Master!#REF!=""))</f>
        <v>#REF!</v>
      </c>
      <c r="H8" s="119" t="e">
        <f t="shared" si="0"/>
        <v>#REF!</v>
      </c>
      <c r="I8" s="120" t="e">
        <f>SUMPRODUCT((Master!$P$1:Master!#REF!=$A8)*(Master!$M$1:Master!#REF!="Edito To Do"))</f>
        <v>#REF!</v>
      </c>
      <c r="J8" s="121" t="e">
        <f>SUMPRODUCT((Master!$P$1:Master!#REF!=$A8)*(Master!$M$1:Master!#REF!="Done"))</f>
        <v>#REF!</v>
      </c>
      <c r="K8" s="122" t="s">
        <v>226</v>
      </c>
      <c r="L8" s="123" t="s">
        <v>97</v>
      </c>
      <c r="M8" s="139" t="e">
        <f t="shared" si="1"/>
        <v>#REF!</v>
      </c>
      <c r="N8" s="19"/>
      <c r="O8" s="19"/>
      <c r="P8" s="75"/>
      <c r="Q8" s="19"/>
      <c r="R8" s="19"/>
      <c r="S8" s="19"/>
      <c r="T8" s="19"/>
      <c r="U8" s="19"/>
      <c r="V8" s="19"/>
      <c r="W8" s="19"/>
      <c r="X8" s="19"/>
      <c r="Y8" s="19"/>
      <c r="Z8" s="19"/>
      <c r="AA8" s="19"/>
      <c r="AB8" s="19"/>
      <c r="AC8" s="19"/>
    </row>
    <row r="9" spans="1:29" ht="12.75">
      <c r="A9" s="89" t="s">
        <v>154</v>
      </c>
      <c r="B9" s="90" t="e">
        <f>COUNTIF(Master!#REF!:Master!#REF!,A9)</f>
        <v>#REF!</v>
      </c>
      <c r="C9" s="90" t="e">
        <f>SUMPRODUCT((Master!$P$1:Master!#REF!=$A9)*(Master!$J$1:Master!#REF!=C$1))</f>
        <v>#REF!</v>
      </c>
      <c r="D9" s="91" t="e">
        <f>SUMPRODUCT((Master!$P$1:Master!#REF!=$A9)*(Master!$J$1:Master!#REF!=D$1))</f>
        <v>#REF!</v>
      </c>
      <c r="E9" s="91" t="e">
        <f>SUMPRODUCT((Master!$P$1:Master!#REF!=$A9)*(Master!$J$1:Master!#REF!=E$1))</f>
        <v>#REF!</v>
      </c>
      <c r="F9" s="91" t="e">
        <f>SUMPRODUCT((Master!$P$1:Master!#REF!=$A9)*(Master!$J$1:Master!#REF!=F$1))</f>
        <v>#REF!</v>
      </c>
      <c r="G9" s="91" t="e">
        <f>SUMPRODUCT((Master!$P$1:Master!#REF!=$A9)*(Master!$J$1:Master!#REF!=""))</f>
        <v>#REF!</v>
      </c>
      <c r="H9" s="92" t="e">
        <f t="shared" si="0"/>
        <v>#REF!</v>
      </c>
      <c r="I9" s="93" t="e">
        <f>SUMPRODUCT((Master!$P$1:Master!#REF!=$A9)*(Master!$M$1:Master!#REF!="Edito To Do"))</f>
        <v>#REF!</v>
      </c>
      <c r="J9" s="94" t="e">
        <f>SUMPRODUCT((Master!$P$1:Master!#REF!=$A9)*(Master!$M$1:Master!#REF!="Done"))</f>
        <v>#REF!</v>
      </c>
      <c r="K9" s="95" t="s">
        <v>152</v>
      </c>
      <c r="L9" s="96" t="s">
        <v>96</v>
      </c>
      <c r="M9" s="139" t="e">
        <f t="shared" si="1"/>
        <v>#REF!</v>
      </c>
      <c r="N9" s="19"/>
      <c r="O9" s="13"/>
      <c r="P9" s="15"/>
      <c r="Q9" s="74"/>
      <c r="R9" s="19"/>
      <c r="S9" s="19"/>
      <c r="T9" s="19"/>
      <c r="U9" s="19"/>
      <c r="V9" s="19"/>
      <c r="W9" s="19"/>
      <c r="X9" s="19"/>
      <c r="Y9" s="19"/>
      <c r="Z9" s="19"/>
      <c r="AA9" s="19"/>
      <c r="AB9" s="19"/>
      <c r="AC9" s="19"/>
    </row>
    <row r="10" spans="1:29" ht="12.75">
      <c r="A10" s="26" t="s">
        <v>146</v>
      </c>
      <c r="B10" s="25" t="e">
        <f>COUNTIF(Master!#REF!:Master!#REF!,A10)</f>
        <v>#REF!</v>
      </c>
      <c r="C10" s="25" t="e">
        <f>SUMPRODUCT((Master!$P$1:Master!#REF!=$A10)*(Master!$J$1:Master!#REF!=C$1))</f>
        <v>#REF!</v>
      </c>
      <c r="D10" s="23" t="e">
        <f>SUMPRODUCT((Master!$P$1:Master!#REF!=$A10)*(Master!$J$1:Master!#REF!=D$1))</f>
        <v>#REF!</v>
      </c>
      <c r="E10" s="23" t="e">
        <f>SUMPRODUCT((Master!$P$1:Master!#REF!=$A10)*(Master!$J$1:Master!#REF!=E$1))</f>
        <v>#REF!</v>
      </c>
      <c r="F10" s="23" t="e">
        <f>SUMPRODUCT((Master!$P$1:Master!#REF!=$A10)*(Master!$J$1:Master!#REF!=F$1))</f>
        <v>#REF!</v>
      </c>
      <c r="G10" s="23" t="e">
        <f>SUMPRODUCT((Master!$P$1:Master!#REF!=$A10)*(Master!$J$1:Master!#REF!=""))</f>
        <v>#REF!</v>
      </c>
      <c r="H10" s="80" t="e">
        <f t="shared" si="0"/>
        <v>#REF!</v>
      </c>
      <c r="I10" s="86" t="e">
        <f>SUMPRODUCT((Master!$P$1:Master!#REF!=$A10)*(Master!$M$1:Master!#REF!="Edito To Do"))</f>
        <v>#REF!</v>
      </c>
      <c r="J10" s="87" t="e">
        <f>SUMPRODUCT((Master!$P$1:Master!#REF!=$A10)*(Master!$M$1:Master!#REF!="Done"))</f>
        <v>#REF!</v>
      </c>
      <c r="K10" s="82" t="s">
        <v>226</v>
      </c>
      <c r="L10" s="77" t="s">
        <v>95</v>
      </c>
      <c r="M10" s="139" t="e">
        <f t="shared" si="1"/>
        <v>#REF!</v>
      </c>
      <c r="N10" s="19"/>
      <c r="P10" s="76"/>
      <c r="Q10" s="73"/>
      <c r="R10" s="19"/>
      <c r="S10" s="19"/>
      <c r="T10" s="19"/>
      <c r="U10" s="19"/>
      <c r="V10" s="19"/>
      <c r="W10" s="19"/>
      <c r="X10" s="19"/>
      <c r="Y10" s="19"/>
      <c r="Z10" s="19"/>
      <c r="AA10" s="19"/>
      <c r="AB10" s="19"/>
      <c r="AC10" s="19"/>
    </row>
    <row r="11" spans="1:29" ht="12.75">
      <c r="A11" s="26" t="s">
        <v>274</v>
      </c>
      <c r="B11" s="25" t="e">
        <f>COUNTIF(Master!#REF!:Master!#REF!,A11)</f>
        <v>#REF!</v>
      </c>
      <c r="C11" s="25" t="e">
        <f>SUMPRODUCT((Master!$P$1:Master!#REF!=$A11)*(Master!$J$1:Master!#REF!=C$1))</f>
        <v>#REF!</v>
      </c>
      <c r="D11" s="23" t="e">
        <f>SUMPRODUCT((Master!$P$1:Master!#REF!=$A11)*(Master!$J$1:Master!#REF!=D$1))</f>
        <v>#REF!</v>
      </c>
      <c r="E11" s="23" t="e">
        <f>SUMPRODUCT((Master!$P$1:Master!#REF!=$A11)*(Master!$J$1:Master!#REF!=E$1))</f>
        <v>#REF!</v>
      </c>
      <c r="F11" s="23" t="e">
        <f>SUMPRODUCT((Master!$P$1:Master!#REF!=$A11)*(Master!$J$1:Master!#REF!=F$1))</f>
        <v>#REF!</v>
      </c>
      <c r="G11" s="23" t="e">
        <f>SUMPRODUCT((Master!$P$1:Master!#REF!=$A11)*(Master!$J$1:Master!#REF!=""))</f>
        <v>#REF!</v>
      </c>
      <c r="H11" s="80" t="e">
        <f t="shared" si="0"/>
        <v>#REF!</v>
      </c>
      <c r="I11" s="86" t="e">
        <f>SUMPRODUCT((Master!$P$1:Master!#REF!=$A11)*(Master!$M$1:Master!#REF!="Edito To Do"))</f>
        <v>#REF!</v>
      </c>
      <c r="J11" s="87" t="e">
        <f>SUMPRODUCT((Master!$P$1:Master!#REF!=$A11)*(Master!$M$1:Master!#REF!="Done"))</f>
        <v>#REF!</v>
      </c>
      <c r="K11" s="82" t="s">
        <v>141</v>
      </c>
      <c r="L11" s="77" t="s">
        <v>94</v>
      </c>
      <c r="M11" s="139" t="e">
        <f t="shared" si="1"/>
        <v>#REF!</v>
      </c>
      <c r="N11" s="19"/>
      <c r="P11" s="76"/>
      <c r="Q11" s="73"/>
      <c r="R11" s="19"/>
      <c r="S11" s="19"/>
      <c r="T11" s="19"/>
      <c r="U11" s="19"/>
      <c r="V11" s="19"/>
      <c r="W11" s="19"/>
      <c r="X11" s="19"/>
      <c r="Y11" s="19"/>
      <c r="Z11" s="19"/>
      <c r="AA11" s="19"/>
      <c r="AB11" s="19"/>
      <c r="AC11" s="19"/>
    </row>
    <row r="12" spans="1:29" ht="12.75">
      <c r="A12" s="26" t="s">
        <v>145</v>
      </c>
      <c r="B12" s="25" t="e">
        <f>COUNTIF(Master!#REF!:Master!#REF!,A12)</f>
        <v>#REF!</v>
      </c>
      <c r="C12" s="25" t="e">
        <f>SUMPRODUCT((Master!$P$1:Master!#REF!=$A12)*(Master!$J$1:Master!#REF!=C$1))</f>
        <v>#REF!</v>
      </c>
      <c r="D12" s="23" t="e">
        <f>SUMPRODUCT((Master!$P$1:Master!#REF!=$A12)*(Master!$J$1:Master!#REF!=D$1))</f>
        <v>#REF!</v>
      </c>
      <c r="E12" s="23" t="e">
        <f>SUMPRODUCT((Master!$P$1:Master!#REF!=$A12)*(Master!$J$1:Master!#REF!=E$1))</f>
        <v>#REF!</v>
      </c>
      <c r="F12" s="23" t="e">
        <f>SUMPRODUCT((Master!$P$1:Master!#REF!=$A12)*(Master!$J$1:Master!#REF!=F$1))</f>
        <v>#REF!</v>
      </c>
      <c r="G12" s="23" t="e">
        <f>SUMPRODUCT((Master!$P$1:Master!#REF!=$A12)*(Master!$J$1:Master!#REF!=""))</f>
        <v>#REF!</v>
      </c>
      <c r="H12" s="80" t="e">
        <f t="shared" si="0"/>
        <v>#REF!</v>
      </c>
      <c r="I12" s="86" t="e">
        <f>SUMPRODUCT((Master!$P$1:Master!#REF!=$A12)*(Master!$M$1:Master!#REF!="Edito To Do"))</f>
        <v>#REF!</v>
      </c>
      <c r="J12" s="87" t="e">
        <f>SUMPRODUCT((Master!$P$1:Master!#REF!=$A12)*(Master!$M$1:Master!#REF!="Done"))</f>
        <v>#REF!</v>
      </c>
      <c r="K12" s="82" t="s">
        <v>226</v>
      </c>
      <c r="L12" s="77" t="s">
        <v>93</v>
      </c>
      <c r="M12" s="139" t="e">
        <f t="shared" si="1"/>
        <v>#REF!</v>
      </c>
      <c r="N12" s="19"/>
      <c r="P12" s="76"/>
      <c r="Q12" s="73"/>
      <c r="R12" s="19"/>
      <c r="S12" s="19"/>
      <c r="T12" s="19"/>
      <c r="U12" s="19"/>
      <c r="V12" s="19"/>
      <c r="W12" s="19"/>
      <c r="X12" s="19"/>
      <c r="Y12" s="19"/>
      <c r="Z12" s="19"/>
      <c r="AA12" s="19"/>
      <c r="AB12" s="19"/>
      <c r="AC12" s="19"/>
    </row>
    <row r="13" spans="1:29" ht="12.75">
      <c r="A13" s="26" t="s">
        <v>229</v>
      </c>
      <c r="B13" s="25" t="e">
        <f>COUNTIF(Master!#REF!:Master!#REF!,A13)</f>
        <v>#REF!</v>
      </c>
      <c r="C13" s="25" t="e">
        <f>SUMPRODUCT((Master!$P$1:Master!#REF!=$A13)*(Master!$J$1:Master!#REF!=C$1))</f>
        <v>#REF!</v>
      </c>
      <c r="D13" s="23" t="e">
        <f>SUMPRODUCT((Master!$P$1:Master!#REF!=$A13)*(Master!$J$1:Master!#REF!=D$1))</f>
        <v>#REF!</v>
      </c>
      <c r="E13" s="23" t="e">
        <f>SUMPRODUCT((Master!$P$1:Master!#REF!=$A13)*(Master!$J$1:Master!#REF!=E$1))</f>
        <v>#REF!</v>
      </c>
      <c r="F13" s="23" t="e">
        <f>SUMPRODUCT((Master!$P$1:Master!#REF!=$A13)*(Master!$J$1:Master!#REF!=F$1))</f>
        <v>#REF!</v>
      </c>
      <c r="G13" s="23" t="e">
        <f>SUMPRODUCT((Master!$P$1:Master!#REF!=$A13)*(Master!$J$1:Master!#REF!=""))</f>
        <v>#REF!</v>
      </c>
      <c r="H13" s="80" t="e">
        <f t="shared" si="0"/>
        <v>#REF!</v>
      </c>
      <c r="I13" s="86" t="e">
        <f>SUMPRODUCT((Master!$P$1:Master!#REF!=$A13)*(Master!$M$1:Master!#REF!="Edito To Do"))</f>
        <v>#REF!</v>
      </c>
      <c r="J13" s="87" t="e">
        <f>SUMPRODUCT((Master!$P$1:Master!#REF!=$A13)*(Master!$M$1:Master!#REF!="Done"))</f>
        <v>#REF!</v>
      </c>
      <c r="K13" s="82" t="s">
        <v>71</v>
      </c>
      <c r="L13" s="77" t="s">
        <v>92</v>
      </c>
      <c r="M13" s="139" t="e">
        <f t="shared" si="1"/>
        <v>#REF!</v>
      </c>
      <c r="N13" s="19"/>
      <c r="O13" s="73"/>
      <c r="P13" s="76"/>
      <c r="Q13" s="73"/>
      <c r="R13" s="19"/>
      <c r="S13" s="19"/>
      <c r="T13" s="19"/>
      <c r="U13" s="19"/>
      <c r="V13" s="19"/>
      <c r="W13" s="19"/>
      <c r="X13" s="19"/>
      <c r="Y13" s="19"/>
      <c r="Z13" s="19"/>
      <c r="AA13" s="19"/>
      <c r="AB13" s="19"/>
      <c r="AC13" s="19"/>
    </row>
    <row r="14" spans="1:29" ht="12.75">
      <c r="A14" s="104" t="s">
        <v>235</v>
      </c>
      <c r="B14" s="105" t="e">
        <f>COUNTIF(Master!#REF!:Master!#REF!,A14)</f>
        <v>#REF!</v>
      </c>
      <c r="C14" s="105" t="e">
        <f>SUMPRODUCT((Master!$P$1:Master!#REF!=$A14)*(Master!$J$1:Master!#REF!=C$1))</f>
        <v>#REF!</v>
      </c>
      <c r="D14" s="106" t="e">
        <f>SUMPRODUCT((Master!$P$1:Master!#REF!=$A14)*(Master!$J$1:Master!#REF!=D$1))</f>
        <v>#REF!</v>
      </c>
      <c r="E14" s="106" t="e">
        <f>SUMPRODUCT((Master!$P$1:Master!#REF!=$A14)*(Master!$J$1:Master!#REF!=E$1))</f>
        <v>#REF!</v>
      </c>
      <c r="F14" s="106" t="e">
        <f>SUMPRODUCT((Master!$P$1:Master!#REF!=$A14)*(Master!$J$1:Master!#REF!=F$1))</f>
        <v>#REF!</v>
      </c>
      <c r="G14" s="106" t="e">
        <f>SUMPRODUCT((Master!$P$1:Master!#REF!=$A14)*(Master!$J$1:Master!#REF!=""))</f>
        <v>#REF!</v>
      </c>
      <c r="H14" s="107" t="e">
        <f t="shared" si="0"/>
        <v>#REF!</v>
      </c>
      <c r="I14" s="108" t="e">
        <f>SUMPRODUCT((Master!$P$1:Master!#REF!=$A14)*(Master!$M$1:Master!#REF!="Edito To Do"))</f>
        <v>#REF!</v>
      </c>
      <c r="J14" s="109" t="e">
        <f>SUMPRODUCT((Master!$P$1:Master!#REF!=$A14)*(Master!$M$1:Master!#REF!="Done"))</f>
        <v>#REF!</v>
      </c>
      <c r="K14" s="110" t="s">
        <v>81</v>
      </c>
      <c r="L14" s="111" t="s">
        <v>91</v>
      </c>
      <c r="M14" s="139" t="e">
        <f t="shared" si="1"/>
        <v>#REF!</v>
      </c>
      <c r="N14" s="19"/>
      <c r="P14" s="76"/>
      <c r="Q14" s="73"/>
      <c r="R14" s="19"/>
      <c r="S14" s="19"/>
      <c r="T14" s="19"/>
      <c r="U14" s="19"/>
      <c r="V14" s="19"/>
      <c r="W14" s="19"/>
      <c r="X14" s="19"/>
      <c r="Y14" s="19"/>
      <c r="Z14" s="19"/>
      <c r="AA14" s="19"/>
      <c r="AB14" s="19"/>
      <c r="AC14" s="19"/>
    </row>
    <row r="15" spans="1:29" ht="12.75">
      <c r="A15" s="104" t="s">
        <v>234</v>
      </c>
      <c r="B15" s="105" t="e">
        <f>COUNTIF(Master!#REF!:Master!#REF!,A15)</f>
        <v>#REF!</v>
      </c>
      <c r="C15" s="105" t="e">
        <f>SUMPRODUCT((Master!$P$1:Master!#REF!=$A15)*(Master!$J$1:Master!#REF!=C$1))</f>
        <v>#REF!</v>
      </c>
      <c r="D15" s="106" t="e">
        <f>SUMPRODUCT((Master!$P$1:Master!#REF!=$A15)*(Master!$J$1:Master!#REF!=D$1))</f>
        <v>#REF!</v>
      </c>
      <c r="E15" s="106" t="e">
        <f>SUMPRODUCT((Master!$P$1:Master!#REF!=$A15)*(Master!$J$1:Master!#REF!=E$1))</f>
        <v>#REF!</v>
      </c>
      <c r="F15" s="106" t="e">
        <f>SUMPRODUCT((Master!$P$1:Master!#REF!=$A15)*(Master!$J$1:Master!#REF!=F$1))</f>
        <v>#REF!</v>
      </c>
      <c r="G15" s="106" t="e">
        <f>SUMPRODUCT((Master!$P$1:Master!#REF!=$A15)*(Master!$J$1:Master!#REF!=""))</f>
        <v>#REF!</v>
      </c>
      <c r="H15" s="107" t="e">
        <f t="shared" si="0"/>
        <v>#REF!</v>
      </c>
      <c r="I15" s="108" t="e">
        <f>SUMPRODUCT((Master!$P$1:Master!#REF!=$A15)*(Master!$M$1:Master!#REF!="Edito To Do"))</f>
        <v>#REF!</v>
      </c>
      <c r="J15" s="109" t="e">
        <f>SUMPRODUCT((Master!$P$1:Master!#REF!=$A15)*(Master!$M$1:Master!#REF!="Done"))</f>
        <v>#REF!</v>
      </c>
      <c r="K15" s="110" t="s">
        <v>81</v>
      </c>
      <c r="L15" s="111" t="s">
        <v>89</v>
      </c>
      <c r="M15" s="139" t="e">
        <f t="shared" si="1"/>
        <v>#REF!</v>
      </c>
      <c r="N15" s="19"/>
      <c r="P15" s="76"/>
      <c r="Q15" s="73"/>
      <c r="R15" s="19"/>
      <c r="S15" s="19"/>
      <c r="T15" s="19"/>
      <c r="U15" s="19"/>
      <c r="V15" s="19"/>
      <c r="W15" s="19"/>
      <c r="X15" s="19"/>
      <c r="Y15" s="19"/>
      <c r="Z15" s="19"/>
      <c r="AA15" s="19"/>
      <c r="AB15" s="19"/>
      <c r="AC15" s="19"/>
    </row>
    <row r="16" spans="1:29" ht="12.75">
      <c r="A16" s="124" t="s">
        <v>212</v>
      </c>
      <c r="B16" s="125" t="e">
        <f>COUNTIF(Master!#REF!:Master!#REF!,A16)</f>
        <v>#REF!</v>
      </c>
      <c r="C16" s="125" t="e">
        <f>SUMPRODUCT((Master!$P$1:Master!#REF!=$A16)*(Master!$J$1:Master!#REF!=C$1))</f>
        <v>#REF!</v>
      </c>
      <c r="D16" s="126" t="e">
        <f>SUMPRODUCT((Master!$P$1:Master!#REF!=$A16)*(Master!$J$1:Master!#REF!=D$1))</f>
        <v>#REF!</v>
      </c>
      <c r="E16" s="126" t="e">
        <f>SUMPRODUCT((Master!$P$1:Master!#REF!=$A16)*(Master!$J$1:Master!#REF!=E$1))</f>
        <v>#REF!</v>
      </c>
      <c r="F16" s="126" t="e">
        <f>SUMPRODUCT((Master!$P$1:Master!#REF!=$A16)*(Master!$J$1:Master!#REF!=F$1))</f>
        <v>#REF!</v>
      </c>
      <c r="G16" s="126" t="e">
        <f>SUMPRODUCT((Master!$P$1:Master!#REF!=$A16)*(Master!$J$1:Master!#REF!=""))</f>
        <v>#REF!</v>
      </c>
      <c r="H16" s="127" t="e">
        <f t="shared" si="0"/>
        <v>#REF!</v>
      </c>
      <c r="I16" s="128" t="e">
        <f>SUMPRODUCT((Master!$P$1:Master!#REF!=$A16)*(Master!$M$1:Master!#REF!="Edito To Do"))</f>
        <v>#REF!</v>
      </c>
      <c r="J16" s="129" t="e">
        <f>SUMPRODUCT((Master!$P$1:Master!#REF!=$A16)*(Master!$M$1:Master!#REF!="Done"))</f>
        <v>#REF!</v>
      </c>
      <c r="K16" s="130" t="s">
        <v>81</v>
      </c>
      <c r="L16" s="131" t="s">
        <v>211</v>
      </c>
      <c r="M16" s="139" t="e">
        <f t="shared" si="1"/>
        <v>#REF!</v>
      </c>
      <c r="N16" s="19"/>
      <c r="P16" s="76"/>
      <c r="Q16" s="73"/>
      <c r="R16" s="19"/>
      <c r="S16" s="19"/>
      <c r="T16" s="19"/>
      <c r="U16" s="19"/>
      <c r="V16" s="19"/>
      <c r="W16" s="19"/>
      <c r="X16" s="19"/>
      <c r="Y16" s="19"/>
      <c r="Z16" s="19"/>
      <c r="AA16" s="19"/>
      <c r="AB16" s="19"/>
      <c r="AC16" s="19"/>
    </row>
    <row r="17" spans="1:29" ht="12.75">
      <c r="A17" s="140" t="s">
        <v>233</v>
      </c>
      <c r="B17" s="141" t="e">
        <f>COUNTIF(Master!#REF!:Master!#REF!,A17)</f>
        <v>#REF!</v>
      </c>
      <c r="C17" s="141" t="e">
        <f>SUMPRODUCT((Master!$P$1:Master!#REF!=$A17)*(Master!$J$1:Master!#REF!=C$1))</f>
        <v>#REF!</v>
      </c>
      <c r="D17" s="142" t="e">
        <f>SUMPRODUCT((Master!$P$1:Master!#REF!=$A17)*(Master!$J$1:Master!#REF!=D$1))</f>
        <v>#REF!</v>
      </c>
      <c r="E17" s="142" t="e">
        <f>SUMPRODUCT((Master!$P$1:Master!#REF!=$A17)*(Master!$J$1:Master!#REF!=E$1))</f>
        <v>#REF!</v>
      </c>
      <c r="F17" s="142" t="e">
        <f>SUMPRODUCT((Master!$P$1:Master!#REF!=$A17)*(Master!$J$1:Master!#REF!=F$1))</f>
        <v>#REF!</v>
      </c>
      <c r="G17" s="142" t="e">
        <f>SUMPRODUCT((Master!$P$1:Master!#REF!=$A17)*(Master!$J$1:Master!#REF!=""))</f>
        <v>#REF!</v>
      </c>
      <c r="H17" s="143" t="e">
        <f t="shared" si="0"/>
        <v>#REF!</v>
      </c>
      <c r="I17" s="144" t="e">
        <f>SUMPRODUCT((Master!$P$1:Master!#REF!=$A17)*(Master!$M$1:Master!#REF!="Edito To Do"))</f>
        <v>#REF!</v>
      </c>
      <c r="J17" s="145" t="e">
        <f>SUMPRODUCT((Master!$P$1:Master!#REF!=$A17)*(Master!$M$1:Master!#REF!="Done"))</f>
        <v>#REF!</v>
      </c>
      <c r="K17" s="146" t="s">
        <v>171</v>
      </c>
      <c r="L17" s="147" t="s">
        <v>88</v>
      </c>
      <c r="M17" s="139" t="e">
        <f t="shared" si="1"/>
        <v>#REF!</v>
      </c>
      <c r="N17" s="19"/>
      <c r="P17" s="76"/>
      <c r="Q17" s="73"/>
      <c r="R17" s="19"/>
      <c r="S17" s="19"/>
      <c r="T17" s="19"/>
      <c r="U17" s="19"/>
      <c r="V17" s="19"/>
      <c r="W17" s="19"/>
      <c r="X17" s="19"/>
      <c r="Y17" s="19"/>
      <c r="Z17" s="19"/>
      <c r="AA17" s="19"/>
      <c r="AB17" s="19"/>
      <c r="AC17" s="19"/>
    </row>
    <row r="18" spans="1:29" ht="12.75">
      <c r="A18" s="89" t="s">
        <v>232</v>
      </c>
      <c r="B18" s="90" t="e">
        <f>COUNTIF(Master!#REF!:Master!#REF!,A18)</f>
        <v>#REF!</v>
      </c>
      <c r="C18" s="90" t="e">
        <f>SUMPRODUCT((Master!$P$1:Master!#REF!=$A18)*(Master!$J$1:Master!#REF!=C$1))</f>
        <v>#REF!</v>
      </c>
      <c r="D18" s="91" t="e">
        <f>SUMPRODUCT((Master!$P$1:Master!#REF!=$A18)*(Master!$J$1:Master!#REF!=D$1))</f>
        <v>#REF!</v>
      </c>
      <c r="E18" s="91" t="e">
        <f>SUMPRODUCT((Master!$P$1:Master!#REF!=$A18)*(Master!$J$1:Master!#REF!=E$1))</f>
        <v>#REF!</v>
      </c>
      <c r="F18" s="91" t="e">
        <f>SUMPRODUCT((Master!$P$1:Master!#REF!=$A18)*(Master!$J$1:Master!#REF!=F$1))</f>
        <v>#REF!</v>
      </c>
      <c r="G18" s="91" t="e">
        <f>SUMPRODUCT((Master!$P$1:Master!#REF!=$A18)*(Master!$J$1:Master!#REF!=""))</f>
        <v>#REF!</v>
      </c>
      <c r="H18" s="92" t="e">
        <f t="shared" si="0"/>
        <v>#REF!</v>
      </c>
      <c r="I18" s="93" t="e">
        <f>SUMPRODUCT((Master!$P$1:Master!#REF!=$A18)*(Master!$M$1:Master!#REF!="Edito To Do"))</f>
        <v>#REF!</v>
      </c>
      <c r="J18" s="94" t="e">
        <f>SUMPRODUCT((Master!$P$1:Master!#REF!=$A18)*(Master!$M$1:Master!#REF!="Done"))</f>
        <v>#REF!</v>
      </c>
      <c r="K18" s="95" t="s">
        <v>81</v>
      </c>
      <c r="L18" s="96" t="s">
        <v>87</v>
      </c>
      <c r="M18" s="139" t="e">
        <f t="shared" si="1"/>
        <v>#REF!</v>
      </c>
      <c r="N18" s="19"/>
      <c r="P18" s="76"/>
      <c r="Q18" s="73"/>
      <c r="R18" s="19"/>
      <c r="S18" s="19"/>
      <c r="T18" s="19"/>
      <c r="U18" s="19"/>
      <c r="V18" s="19"/>
      <c r="W18" s="19"/>
      <c r="X18" s="19"/>
      <c r="Y18" s="19"/>
      <c r="Z18" s="19"/>
      <c r="AA18" s="19"/>
      <c r="AB18" s="19"/>
      <c r="AC18" s="19"/>
    </row>
    <row r="19" spans="1:29" ht="12.75">
      <c r="A19" s="89" t="s">
        <v>231</v>
      </c>
      <c r="B19" s="90" t="e">
        <f>COUNTIF(Master!#REF!:Master!#REF!,A19)</f>
        <v>#REF!</v>
      </c>
      <c r="C19" s="90" t="e">
        <f>SUMPRODUCT((Master!$P$1:Master!#REF!=$A19)*(Master!$J$1:Master!#REF!=C$1))</f>
        <v>#REF!</v>
      </c>
      <c r="D19" s="91" t="e">
        <f>SUMPRODUCT((Master!$P$1:Master!#REF!=$A19)*(Master!$J$1:Master!#REF!=D$1))</f>
        <v>#REF!</v>
      </c>
      <c r="E19" s="91" t="e">
        <f>SUMPRODUCT((Master!$P$1:Master!#REF!=$A19)*(Master!$J$1:Master!#REF!=E$1))</f>
        <v>#REF!</v>
      </c>
      <c r="F19" s="91" t="e">
        <f>SUMPRODUCT((Master!$P$1:Master!#REF!=$A19)*(Master!$J$1:Master!#REF!=F$1))</f>
        <v>#REF!</v>
      </c>
      <c r="G19" s="91" t="e">
        <f>SUMPRODUCT((Master!$P$1:Master!#REF!=$A19)*(Master!$J$1:Master!#REF!=""))</f>
        <v>#REF!</v>
      </c>
      <c r="H19" s="92" t="e">
        <f t="shared" si="0"/>
        <v>#REF!</v>
      </c>
      <c r="I19" s="93" t="e">
        <f>SUMPRODUCT((Master!$P$1:Master!#REF!=$A19)*(Master!$M$1:Master!#REF!="Edito To Do"))</f>
        <v>#REF!</v>
      </c>
      <c r="J19" s="94" t="e">
        <f>SUMPRODUCT((Master!$P$1:Master!#REF!=$A19)*(Master!$M$1:Master!#REF!="Done"))</f>
        <v>#REF!</v>
      </c>
      <c r="K19" s="95" t="s">
        <v>227</v>
      </c>
      <c r="L19" s="96" t="s">
        <v>86</v>
      </c>
      <c r="M19" s="139" t="e">
        <f t="shared" si="1"/>
        <v>#REF!</v>
      </c>
      <c r="N19" s="19"/>
      <c r="P19" s="76"/>
      <c r="Q19" s="73"/>
      <c r="R19" s="19"/>
      <c r="S19" s="19"/>
      <c r="T19" s="19"/>
      <c r="U19" s="19"/>
      <c r="V19" s="19"/>
      <c r="W19" s="19"/>
      <c r="X19" s="19"/>
      <c r="Y19" s="19"/>
      <c r="Z19" s="19"/>
      <c r="AA19" s="19"/>
      <c r="AB19" s="19"/>
      <c r="AC19" s="19"/>
    </row>
    <row r="20" spans="1:29" ht="12.75">
      <c r="A20" s="26" t="s">
        <v>236</v>
      </c>
      <c r="B20" s="25" t="e">
        <f>COUNTIF(Master!#REF!:Master!#REF!,A20)</f>
        <v>#REF!</v>
      </c>
      <c r="C20" s="25" t="e">
        <f>SUMPRODUCT((Master!$P$1:Master!#REF!=$A20)*(Master!$J$1:Master!#REF!=C$1))</f>
        <v>#REF!</v>
      </c>
      <c r="D20" s="23" t="e">
        <f>SUMPRODUCT((Master!$P$1:Master!#REF!=$A20)*(Master!$J$1:Master!#REF!=D$1))</f>
        <v>#REF!</v>
      </c>
      <c r="E20" s="23" t="e">
        <f>SUMPRODUCT((Master!$P$1:Master!#REF!=$A20)*(Master!$J$1:Master!#REF!=E$1))</f>
        <v>#REF!</v>
      </c>
      <c r="F20" s="23" t="e">
        <f>SUMPRODUCT((Master!$P$1:Master!#REF!=$A20)*(Master!$J$1:Master!#REF!=F$1))</f>
        <v>#REF!</v>
      </c>
      <c r="G20" s="23" t="e">
        <f>SUMPRODUCT((Master!$P$1:Master!#REF!=$A20)*(Master!$J$1:Master!#REF!=""))</f>
        <v>#REF!</v>
      </c>
      <c r="H20" s="80" t="e">
        <f t="shared" si="0"/>
        <v>#REF!</v>
      </c>
      <c r="I20" s="86" t="e">
        <f>SUMPRODUCT((Master!$P$1:Master!#REF!=$A20)*(Master!$M$1:Master!#REF!="Edito To Do"))</f>
        <v>#REF!</v>
      </c>
      <c r="J20" s="87" t="e">
        <f>SUMPRODUCT((Master!$P$1:Master!#REF!=$A20)*(Master!$M$1:Master!#REF!="Done"))</f>
        <v>#REF!</v>
      </c>
      <c r="K20" s="82" t="s">
        <v>80</v>
      </c>
      <c r="L20" s="77" t="s">
        <v>85</v>
      </c>
      <c r="M20" s="139" t="e">
        <f t="shared" si="1"/>
        <v>#REF!</v>
      </c>
      <c r="N20" s="19"/>
      <c r="O20" s="19"/>
      <c r="P20" s="75"/>
      <c r="Q20" s="73"/>
      <c r="R20" s="19"/>
      <c r="S20" s="19"/>
      <c r="T20" s="19"/>
      <c r="U20" s="19"/>
      <c r="V20" s="19"/>
      <c r="W20" s="19"/>
      <c r="X20" s="19"/>
      <c r="Y20" s="19"/>
      <c r="Z20" s="19"/>
      <c r="AA20" s="19"/>
      <c r="AB20" s="19"/>
      <c r="AC20" s="19"/>
    </row>
    <row r="21" spans="1:29" ht="12.75">
      <c r="A21" s="26" t="s">
        <v>147</v>
      </c>
      <c r="B21" s="25" t="e">
        <f>COUNTIF(Master!#REF!:Master!#REF!,A21)</f>
        <v>#REF!</v>
      </c>
      <c r="C21" s="25" t="e">
        <f>SUMPRODUCT((Master!$P$1:Master!#REF!=$A21)*(Master!$J$1:Master!#REF!=C$1))</f>
        <v>#REF!</v>
      </c>
      <c r="D21" s="23" t="e">
        <f>SUMPRODUCT((Master!$P$1:Master!#REF!=$A21)*(Master!$J$1:Master!#REF!=D$1))</f>
        <v>#REF!</v>
      </c>
      <c r="E21" s="23" t="e">
        <f>SUMPRODUCT((Master!$P$1:Master!#REF!=$A21)*(Master!$J$1:Master!#REF!=E$1))</f>
        <v>#REF!</v>
      </c>
      <c r="F21" s="23" t="e">
        <f>SUMPRODUCT((Master!$P$1:Master!#REF!=$A21)*(Master!$J$1:Master!#REF!=F$1))</f>
        <v>#REF!</v>
      </c>
      <c r="G21" s="23" t="e">
        <f>SUMPRODUCT((Master!$P$1:Master!#REF!=$A21)*(Master!$J$1:Master!#REF!=""))</f>
        <v>#REF!</v>
      </c>
      <c r="H21" s="80" t="e">
        <f t="shared" si="0"/>
        <v>#REF!</v>
      </c>
      <c r="I21" s="86" t="e">
        <f>SUMPRODUCT((Master!$P$1:Master!#REF!=$A21)*(Master!$M$1:Master!#REF!="Edito To Do"))</f>
        <v>#REF!</v>
      </c>
      <c r="J21" s="87" t="e">
        <f>SUMPRODUCT((Master!$P$1:Master!#REF!=$A21)*(Master!$M$1:Master!#REF!="Done"))</f>
        <v>#REF!</v>
      </c>
      <c r="K21" s="82" t="s">
        <v>80</v>
      </c>
      <c r="L21" s="77" t="s">
        <v>98</v>
      </c>
      <c r="M21" s="139" t="e">
        <f t="shared" si="1"/>
        <v>#REF!</v>
      </c>
      <c r="N21" s="19"/>
      <c r="O21" s="19"/>
      <c r="P21" s="75"/>
      <c r="Q21" s="19"/>
      <c r="R21" s="19"/>
      <c r="S21" s="19"/>
      <c r="T21" s="19"/>
      <c r="U21" s="19"/>
      <c r="V21" s="19"/>
      <c r="W21" s="19"/>
      <c r="X21" s="19"/>
      <c r="Y21" s="19"/>
      <c r="Z21" s="19"/>
      <c r="AA21" s="19"/>
      <c r="AB21" s="19"/>
      <c r="AC21" s="19"/>
    </row>
    <row r="22" spans="1:29" ht="12.75">
      <c r="A22" s="104" t="s">
        <v>153</v>
      </c>
      <c r="B22" s="105" t="e">
        <f>COUNTIF(Master!#REF!:Master!#REF!,A22)</f>
        <v>#REF!</v>
      </c>
      <c r="C22" s="105" t="e">
        <f>SUMPRODUCT((Master!$P$1:Master!#REF!=$A22)*(Master!$J$1:Master!#REF!=C$1))</f>
        <v>#REF!</v>
      </c>
      <c r="D22" s="106" t="e">
        <f>SUMPRODUCT((Master!$P$1:Master!#REF!=$A22)*(Master!$J$1:Master!#REF!=D$1))</f>
        <v>#REF!</v>
      </c>
      <c r="E22" s="106" t="e">
        <f>SUMPRODUCT((Master!$P$1:Master!#REF!=$A22)*(Master!$J$1:Master!#REF!=E$1))</f>
        <v>#REF!</v>
      </c>
      <c r="F22" s="106" t="e">
        <f>SUMPRODUCT((Master!$P$1:Master!#REF!=$A22)*(Master!$J$1:Master!#REF!=F$1))</f>
        <v>#REF!</v>
      </c>
      <c r="G22" s="106" t="e">
        <f>SUMPRODUCT((Master!$P$1:Master!#REF!=$A22)*(Master!$J$1:Master!#REF!=""))</f>
        <v>#REF!</v>
      </c>
      <c r="H22" s="107" t="e">
        <f t="shared" si="0"/>
        <v>#REF!</v>
      </c>
      <c r="I22" s="108" t="e">
        <f>SUMPRODUCT((Master!$P$1:Master!#REF!=$A22)*(Master!$M$1:Master!#REF!="Edito To Do"))</f>
        <v>#REF!</v>
      </c>
      <c r="J22" s="109" t="e">
        <f>SUMPRODUCT((Master!$P$1:Master!#REF!=$A22)*(Master!$M$1:Master!#REF!="Done"))</f>
        <v>#REF!</v>
      </c>
      <c r="K22" s="110" t="s">
        <v>81</v>
      </c>
      <c r="L22" s="111" t="s">
        <v>99</v>
      </c>
      <c r="M22" s="139" t="e">
        <f t="shared" si="1"/>
        <v>#REF!</v>
      </c>
      <c r="N22" s="19"/>
      <c r="O22" s="19"/>
      <c r="P22" s="75"/>
      <c r="Q22" s="19"/>
      <c r="R22" s="19"/>
      <c r="S22" s="19"/>
      <c r="T22" s="19"/>
      <c r="U22" s="19"/>
      <c r="V22" s="19"/>
      <c r="W22" s="19"/>
      <c r="X22" s="19"/>
      <c r="Y22" s="19"/>
      <c r="Z22" s="19"/>
      <c r="AA22" s="19"/>
      <c r="AB22" s="19"/>
      <c r="AC22" s="19"/>
    </row>
    <row r="23" spans="1:29" ht="12.75">
      <c r="A23" s="26" t="s">
        <v>155</v>
      </c>
      <c r="B23" s="25" t="e">
        <f>COUNTIF(Master!#REF!:Master!#REF!,A23)</f>
        <v>#REF!</v>
      </c>
      <c r="C23" s="25" t="e">
        <f>SUMPRODUCT((Master!$P$1:Master!#REF!=$A23)*(Master!$J$1:Master!#REF!=C$1))</f>
        <v>#REF!</v>
      </c>
      <c r="D23" s="23" t="e">
        <f>SUMPRODUCT((Master!$P$1:Master!#REF!=$A23)*(Master!$J$1:Master!#REF!=D$1))</f>
        <v>#REF!</v>
      </c>
      <c r="E23" s="23" t="e">
        <f>SUMPRODUCT((Master!$P$1:Master!#REF!=$A23)*(Master!$J$1:Master!#REF!=E$1))</f>
        <v>#REF!</v>
      </c>
      <c r="F23" s="23" t="e">
        <f>SUMPRODUCT((Master!$P$1:Master!#REF!=$A23)*(Master!$J$1:Master!#REF!=F$1))</f>
        <v>#REF!</v>
      </c>
      <c r="G23" s="23" t="e">
        <f>SUMPRODUCT((Master!$P$1:Master!#REF!=$A23)*(Master!$J$1:Master!#REF!=""))</f>
        <v>#REF!</v>
      </c>
      <c r="H23" s="80" t="e">
        <f t="shared" si="0"/>
        <v>#REF!</v>
      </c>
      <c r="I23" s="86" t="e">
        <f>SUMPRODUCT((Master!$P$1:Master!#REF!=$A23)*(Master!$M$1:Master!#REF!="Edito To Do"))</f>
        <v>#REF!</v>
      </c>
      <c r="J23" s="87" t="e">
        <f>SUMPRODUCT((Master!$P$1:Master!#REF!=$A23)*(Master!$M$1:Master!#REF!="Done"))</f>
        <v>#REF!</v>
      </c>
      <c r="K23" s="82" t="s">
        <v>156</v>
      </c>
      <c r="L23" s="77" t="s">
        <v>100</v>
      </c>
      <c r="M23" s="139" t="e">
        <f t="shared" si="1"/>
        <v>#REF!</v>
      </c>
      <c r="N23" s="19"/>
      <c r="O23" s="73"/>
      <c r="P23" s="75"/>
      <c r="Q23" s="73"/>
      <c r="R23" s="19"/>
      <c r="S23" s="19"/>
      <c r="T23" s="19"/>
      <c r="U23" s="19"/>
      <c r="V23" s="19"/>
      <c r="W23" s="19"/>
      <c r="X23" s="19"/>
      <c r="Y23" s="19"/>
      <c r="Z23" s="19"/>
      <c r="AA23" s="19"/>
      <c r="AB23" s="19"/>
      <c r="AC23" s="19"/>
    </row>
    <row r="24" spans="1:29" ht="12.75">
      <c r="A24" s="104" t="s">
        <v>148</v>
      </c>
      <c r="B24" s="105" t="e">
        <f>COUNTIF(Master!#REF!:Master!#REF!,A24)</f>
        <v>#REF!</v>
      </c>
      <c r="C24" s="105" t="e">
        <f>SUMPRODUCT((Master!$P$1:Master!#REF!=$A24)*(Master!$J$1:Master!#REF!=C$1))</f>
        <v>#REF!</v>
      </c>
      <c r="D24" s="106" t="e">
        <f>SUMPRODUCT((Master!$P$1:Master!#REF!=$A24)*(Master!$J$1:Master!#REF!=D$1))</f>
        <v>#REF!</v>
      </c>
      <c r="E24" s="106" t="e">
        <f>SUMPRODUCT((Master!$P$1:Master!#REF!=$A24)*(Master!$J$1:Master!#REF!=E$1))</f>
        <v>#REF!</v>
      </c>
      <c r="F24" s="106" t="e">
        <f>SUMPRODUCT((Master!$P$1:Master!#REF!=$A24)*(Master!$J$1:Master!#REF!=F$1))</f>
        <v>#REF!</v>
      </c>
      <c r="G24" s="106" t="e">
        <f>SUMPRODUCT((Master!$P$1:Master!#REF!=$A24)*(Master!$J$1:Master!#REF!=""))</f>
        <v>#REF!</v>
      </c>
      <c r="H24" s="107" t="e">
        <f t="shared" si="0"/>
        <v>#REF!</v>
      </c>
      <c r="I24" s="108" t="e">
        <f>SUMPRODUCT((Master!$P$1:Master!#REF!=$A24)*(Master!$M$1:Master!#REF!="Edito To Do"))</f>
        <v>#REF!</v>
      </c>
      <c r="J24" s="109" t="e">
        <f>SUMPRODUCT((Master!$P$1:Master!#REF!=$A24)*(Master!$M$1:Master!#REF!="Done"))</f>
        <v>#REF!</v>
      </c>
      <c r="K24" s="110" t="s">
        <v>81</v>
      </c>
      <c r="L24" s="111" t="s">
        <v>101</v>
      </c>
      <c r="M24" s="139" t="e">
        <f t="shared" si="1"/>
        <v>#REF!</v>
      </c>
      <c r="N24" s="19"/>
      <c r="O24" s="19"/>
      <c r="P24" s="75"/>
      <c r="Q24" s="19"/>
      <c r="R24" s="19"/>
      <c r="S24" s="19"/>
      <c r="T24" s="19"/>
      <c r="U24" s="19"/>
      <c r="V24" s="19"/>
      <c r="W24" s="19"/>
      <c r="X24" s="19"/>
      <c r="Y24" s="19"/>
      <c r="Z24" s="19"/>
      <c r="AA24" s="19"/>
      <c r="AB24" s="19"/>
      <c r="AC24" s="19"/>
    </row>
    <row r="25" spans="1:29" ht="12.75">
      <c r="A25" s="89" t="s">
        <v>149</v>
      </c>
      <c r="B25" s="90" t="e">
        <f>COUNTIF(Master!#REF!:Master!#REF!,A25)</f>
        <v>#REF!</v>
      </c>
      <c r="C25" s="90" t="e">
        <f>SUMPRODUCT((Master!$P$1:Master!#REF!=$A25)*(Master!$J$1:Master!#REF!=C$1))</f>
        <v>#REF!</v>
      </c>
      <c r="D25" s="91" t="e">
        <f>SUMPRODUCT((Master!$P$1:Master!#REF!=$A25)*(Master!$J$1:Master!#REF!=D$1))</f>
        <v>#REF!</v>
      </c>
      <c r="E25" s="91" t="e">
        <f>SUMPRODUCT((Master!$P$1:Master!#REF!=$A25)*(Master!$J$1:Master!#REF!=E$1))</f>
        <v>#REF!</v>
      </c>
      <c r="F25" s="91" t="e">
        <f>SUMPRODUCT((Master!$P$1:Master!#REF!=$A25)*(Master!$J$1:Master!#REF!=F$1))</f>
        <v>#REF!</v>
      </c>
      <c r="G25" s="91" t="e">
        <f>SUMPRODUCT((Master!$P$1:Master!#REF!=$A25)*(Master!$J$1:Master!#REF!=""))</f>
        <v>#REF!</v>
      </c>
      <c r="H25" s="92" t="e">
        <f t="shared" si="0"/>
        <v>#REF!</v>
      </c>
      <c r="I25" s="93" t="e">
        <f>SUMPRODUCT((Master!$P$1:Master!#REF!=$A25)*(Master!$M$1:Master!#REF!="Edito To Do"))</f>
        <v>#REF!</v>
      </c>
      <c r="J25" s="94" t="e">
        <f>SUMPRODUCT((Master!$P$1:Master!#REF!=$A25)*(Master!$M$1:Master!#REF!="Done"))</f>
        <v>#REF!</v>
      </c>
      <c r="K25" s="95" t="s">
        <v>81</v>
      </c>
      <c r="L25" s="96" t="s">
        <v>102</v>
      </c>
      <c r="M25" s="139" t="e">
        <f t="shared" si="1"/>
        <v>#REF!</v>
      </c>
      <c r="N25" s="19"/>
      <c r="O25" s="19"/>
      <c r="P25" s="75"/>
      <c r="Q25" s="19"/>
      <c r="R25" s="19"/>
      <c r="S25" s="19"/>
      <c r="T25" s="19"/>
      <c r="U25" s="19"/>
      <c r="V25" s="19"/>
      <c r="W25" s="19"/>
      <c r="X25" s="19"/>
      <c r="Y25" s="19"/>
      <c r="Z25" s="19"/>
      <c r="AA25" s="19"/>
      <c r="AB25" s="19"/>
      <c r="AC25" s="19"/>
    </row>
    <row r="26" spans="1:29" ht="12.75">
      <c r="A26" s="104" t="s">
        <v>150</v>
      </c>
      <c r="B26" s="105" t="e">
        <f>COUNTIF(Master!#REF!:Master!#REF!,A26)</f>
        <v>#REF!</v>
      </c>
      <c r="C26" s="105" t="e">
        <f>SUMPRODUCT((Master!$P$1:Master!#REF!=$A26)*(Master!$J$1:Master!#REF!=C$1))</f>
        <v>#REF!</v>
      </c>
      <c r="D26" s="106" t="e">
        <f>SUMPRODUCT((Master!$P$1:Master!#REF!=$A26)*(Master!$J$1:Master!#REF!=D$1))</f>
        <v>#REF!</v>
      </c>
      <c r="E26" s="106" t="e">
        <f>SUMPRODUCT((Master!$P$1:Master!#REF!=$A26)*(Master!$J$1:Master!#REF!=E$1))</f>
        <v>#REF!</v>
      </c>
      <c r="F26" s="106" t="e">
        <f>SUMPRODUCT((Master!$P$1:Master!#REF!=$A26)*(Master!$J$1:Master!#REF!=F$1))</f>
        <v>#REF!</v>
      </c>
      <c r="G26" s="106" t="e">
        <f>SUMPRODUCT((Master!$P$1:Master!#REF!=$A26)*(Master!$J$1:Master!#REF!=""))</f>
        <v>#REF!</v>
      </c>
      <c r="H26" s="107" t="e">
        <f t="shared" si="0"/>
        <v>#REF!</v>
      </c>
      <c r="I26" s="108" t="e">
        <f>SUMPRODUCT((Master!$P$1:Master!#REF!=$A26)*(Master!$M$1:Master!#REF!="Edito To Do"))</f>
        <v>#REF!</v>
      </c>
      <c r="J26" s="109" t="e">
        <f>SUMPRODUCT((Master!$P$1:Master!#REF!=$A26)*(Master!$M$1:Master!#REF!="Done"))</f>
        <v>#REF!</v>
      </c>
      <c r="K26" s="110" t="s">
        <v>81</v>
      </c>
      <c r="L26" s="111" t="s">
        <v>103</v>
      </c>
      <c r="M26" s="139" t="e">
        <f t="shared" si="1"/>
        <v>#REF!</v>
      </c>
      <c r="N26" s="19"/>
      <c r="O26" s="19"/>
      <c r="P26" s="75"/>
      <c r="Q26" s="19"/>
      <c r="R26" s="19"/>
      <c r="S26" s="19"/>
      <c r="T26" s="19"/>
      <c r="U26" s="19"/>
      <c r="V26" s="19"/>
      <c r="W26" s="19"/>
      <c r="X26" s="19"/>
      <c r="Y26" s="19"/>
      <c r="Z26" s="19"/>
      <c r="AA26" s="19"/>
      <c r="AB26" s="19"/>
      <c r="AC26" s="19"/>
    </row>
    <row r="27" spans="1:29" ht="12.75">
      <c r="A27" s="89" t="s">
        <v>151</v>
      </c>
      <c r="B27" s="90" t="e">
        <f>COUNTIF(Master!#REF!:Master!#REF!,A27)</f>
        <v>#REF!</v>
      </c>
      <c r="C27" s="90" t="e">
        <f>SUMPRODUCT((Master!$P$1:Master!#REF!=$A27)*(Master!$J$1:Master!#REF!=C$1))</f>
        <v>#REF!</v>
      </c>
      <c r="D27" s="91" t="e">
        <f>SUMPRODUCT((Master!$P$1:Master!#REF!=$A27)*(Master!$J$1:Master!#REF!=D$1))</f>
        <v>#REF!</v>
      </c>
      <c r="E27" s="91" t="e">
        <f>SUMPRODUCT((Master!$P$1:Master!#REF!=$A27)*(Master!$J$1:Master!#REF!=E$1))</f>
        <v>#REF!</v>
      </c>
      <c r="F27" s="91" t="e">
        <f>SUMPRODUCT((Master!$P$1:Master!#REF!=$A27)*(Master!$J$1:Master!#REF!=F$1))</f>
        <v>#REF!</v>
      </c>
      <c r="G27" s="91" t="e">
        <f>SUMPRODUCT((Master!$P$1:Master!#REF!=$A27)*(Master!$J$1:Master!#REF!=""))</f>
        <v>#REF!</v>
      </c>
      <c r="H27" s="92" t="e">
        <f t="shared" si="0"/>
        <v>#REF!</v>
      </c>
      <c r="I27" s="93" t="e">
        <f>SUMPRODUCT((Master!$P$1:Master!#REF!=$A27)*(Master!$M$1:Master!#REF!="Edito To Do"))</f>
        <v>#REF!</v>
      </c>
      <c r="J27" s="94" t="e">
        <f>SUMPRODUCT((Master!$P$1:Master!#REF!=$A27)*(Master!$M$1:Master!#REF!="Done"))</f>
        <v>#REF!</v>
      </c>
      <c r="K27" s="95" t="s">
        <v>81</v>
      </c>
      <c r="L27" s="96" t="s">
        <v>104</v>
      </c>
      <c r="M27" s="139" t="e">
        <f t="shared" si="1"/>
        <v>#REF!</v>
      </c>
      <c r="N27" s="19"/>
      <c r="O27" s="19"/>
      <c r="P27" s="75"/>
      <c r="Q27" s="19"/>
      <c r="R27" s="19"/>
      <c r="S27" s="19"/>
      <c r="T27" s="19"/>
      <c r="U27" s="19"/>
      <c r="V27" s="19"/>
      <c r="W27" s="19"/>
      <c r="X27" s="19"/>
      <c r="Y27" s="19"/>
      <c r="Z27" s="19"/>
      <c r="AA27" s="19"/>
      <c r="AB27" s="19"/>
      <c r="AC27" s="19"/>
    </row>
    <row r="28" spans="1:29" ht="12.75">
      <c r="A28" s="140" t="s">
        <v>168</v>
      </c>
      <c r="B28" s="141" t="e">
        <f>COUNTIF(Master!#REF!:Master!#REF!,A28)</f>
        <v>#REF!</v>
      </c>
      <c r="C28" s="141" t="e">
        <f>SUMPRODUCT((Master!$P$1:Master!#REF!=$A28)*(Master!$J$1:Master!#REF!=C$1))</f>
        <v>#REF!</v>
      </c>
      <c r="D28" s="142" t="e">
        <f>SUMPRODUCT((Master!$P$1:Master!#REF!=$A28)*(Master!$J$1:Master!#REF!=D$1))</f>
        <v>#REF!</v>
      </c>
      <c r="E28" s="142" t="e">
        <f>SUMPRODUCT((Master!$P$1:Master!#REF!=$A28)*(Master!$J$1:Master!#REF!=E$1))</f>
        <v>#REF!</v>
      </c>
      <c r="F28" s="142" t="e">
        <f>SUMPRODUCT((Master!$P$1:Master!#REF!=$A28)*(Master!$J$1:Master!#REF!=F$1))</f>
        <v>#REF!</v>
      </c>
      <c r="G28" s="142" t="e">
        <f>SUMPRODUCT((Master!$P$1:Master!#REF!=$A28)*(Master!$J$1:Master!#REF!=""))</f>
        <v>#REF!</v>
      </c>
      <c r="H28" s="143" t="e">
        <f t="shared" si="0"/>
        <v>#REF!</v>
      </c>
      <c r="I28" s="144" t="e">
        <f>SUMPRODUCT((Master!$P$1:Master!#REF!=$A28)*(Master!$M$1:Master!#REF!="Edito To Do"))</f>
        <v>#REF!</v>
      </c>
      <c r="J28" s="145" t="e">
        <f>SUMPRODUCT((Master!$P$1:Master!#REF!=$A28)*(Master!$M$1:Master!#REF!="Done"))</f>
        <v>#REF!</v>
      </c>
      <c r="K28" s="146" t="s">
        <v>226</v>
      </c>
      <c r="L28" s="147" t="s">
        <v>105</v>
      </c>
      <c r="M28" s="139" t="e">
        <f t="shared" si="1"/>
        <v>#REF!</v>
      </c>
      <c r="N28" s="19"/>
      <c r="P28" s="76"/>
      <c r="Q28" s="73"/>
      <c r="R28" s="19"/>
      <c r="S28" s="19"/>
      <c r="T28" s="19"/>
      <c r="U28" s="19"/>
      <c r="V28" s="19"/>
      <c r="W28" s="19"/>
      <c r="X28" s="19"/>
      <c r="Y28" s="19"/>
      <c r="Z28" s="19"/>
      <c r="AA28" s="19"/>
      <c r="AB28" s="19"/>
      <c r="AC28" s="19"/>
    </row>
    <row r="29" spans="1:29" ht="12.75">
      <c r="A29" s="26" t="s">
        <v>273</v>
      </c>
      <c r="B29" s="25" t="e">
        <f>COUNTIF(Master!#REF!:Master!#REF!,A29)</f>
        <v>#REF!</v>
      </c>
      <c r="C29" s="25" t="e">
        <f>SUMPRODUCT((Master!$P$1:Master!#REF!=$A29)*(Master!$J$1:Master!#REF!=C$1))</f>
        <v>#REF!</v>
      </c>
      <c r="D29" s="23" t="e">
        <f>SUMPRODUCT((Master!$P$1:Master!#REF!=$A29)*(Master!$J$1:Master!#REF!=D$1))</f>
        <v>#REF!</v>
      </c>
      <c r="E29" s="23" t="e">
        <f>SUMPRODUCT((Master!$P$1:Master!#REF!=$A29)*(Master!$J$1:Master!#REF!=E$1))</f>
        <v>#REF!</v>
      </c>
      <c r="F29" s="23" t="e">
        <f>SUMPRODUCT((Master!$P$1:Master!#REF!=$A29)*(Master!$J$1:Master!#REF!=F$1))</f>
        <v>#REF!</v>
      </c>
      <c r="G29" s="23" t="e">
        <f>SUMPRODUCT((Master!$P$1:Master!#REF!=$A29)*(Master!$J$1:Master!#REF!=""))</f>
        <v>#REF!</v>
      </c>
      <c r="H29" s="80" t="e">
        <f t="shared" si="0"/>
        <v>#REF!</v>
      </c>
      <c r="I29" s="86" t="e">
        <f>SUMPRODUCT((Master!$P$1:Master!#REF!=$A29)*(Master!$M$1:Master!#REF!="Edito To Do"))</f>
        <v>#REF!</v>
      </c>
      <c r="J29" s="87" t="e">
        <f>SUMPRODUCT((Master!$P$1:Master!#REF!=$A29)*(Master!$M$1:Master!#REF!="Done"))</f>
        <v>#REF!</v>
      </c>
      <c r="K29" s="82" t="s">
        <v>80</v>
      </c>
      <c r="L29" s="77" t="s">
        <v>106</v>
      </c>
      <c r="M29" s="139" t="e">
        <f t="shared" si="1"/>
        <v>#REF!</v>
      </c>
      <c r="N29" s="19"/>
      <c r="P29" s="76"/>
      <c r="Q29" s="73"/>
      <c r="R29" s="19"/>
      <c r="S29" s="19"/>
      <c r="T29" s="19"/>
      <c r="U29" s="19"/>
      <c r="V29" s="19"/>
      <c r="W29" s="19"/>
      <c r="X29" s="19"/>
      <c r="Y29" s="19"/>
      <c r="Z29" s="19"/>
      <c r="AA29" s="19"/>
      <c r="AB29" s="19"/>
      <c r="AC29" s="19"/>
    </row>
    <row r="30" spans="1:29" ht="12.75">
      <c r="A30" s="89" t="s">
        <v>158</v>
      </c>
      <c r="B30" s="90" t="e">
        <f>COUNTIF(Master!#REF!:Master!#REF!,A30)</f>
        <v>#REF!</v>
      </c>
      <c r="C30" s="90" t="e">
        <f>SUMPRODUCT((Master!$P$1:Master!#REF!=$A30)*(Master!$J$1:Master!#REF!=C$1))</f>
        <v>#REF!</v>
      </c>
      <c r="D30" s="91" t="e">
        <f>SUMPRODUCT((Master!$P$1:Master!#REF!=$A30)*(Master!$J$1:Master!#REF!=D$1))</f>
        <v>#REF!</v>
      </c>
      <c r="E30" s="91" t="e">
        <f>SUMPRODUCT((Master!$P$1:Master!#REF!=$A30)*(Master!$J$1:Master!#REF!=E$1))</f>
        <v>#REF!</v>
      </c>
      <c r="F30" s="91" t="e">
        <f>SUMPRODUCT((Master!$P$1:Master!#REF!=$A30)*(Master!$J$1:Master!#REF!=F$1))</f>
        <v>#REF!</v>
      </c>
      <c r="G30" s="91" t="e">
        <f>SUMPRODUCT((Master!$P$1:Master!#REF!=$A30)*(Master!$J$1:Master!#REF!=""))</f>
        <v>#REF!</v>
      </c>
      <c r="H30" s="92" t="e">
        <f t="shared" si="0"/>
        <v>#REF!</v>
      </c>
      <c r="I30" s="93" t="e">
        <f>SUMPRODUCT((Master!$P$1:Master!#REF!=$A30)*(Master!$M$1:Master!#REF!="Edito To Do"))</f>
        <v>#REF!</v>
      </c>
      <c r="J30" s="94" t="e">
        <f>SUMPRODUCT((Master!$P$1:Master!#REF!=$A30)*(Master!$M$1:Master!#REF!="Done"))</f>
        <v>#REF!</v>
      </c>
      <c r="K30" s="95" t="s">
        <v>152</v>
      </c>
      <c r="L30" s="96" t="s">
        <v>107</v>
      </c>
      <c r="M30" s="139" t="e">
        <f t="shared" si="1"/>
        <v>#REF!</v>
      </c>
      <c r="N30" s="19"/>
      <c r="P30" s="76"/>
      <c r="Q30" s="73"/>
      <c r="R30" s="19"/>
      <c r="S30" s="19"/>
      <c r="T30" s="19"/>
      <c r="U30" s="19"/>
      <c r="V30" s="19"/>
      <c r="W30" s="19"/>
      <c r="X30" s="19"/>
      <c r="Y30" s="19"/>
      <c r="Z30" s="19"/>
      <c r="AA30" s="19"/>
      <c r="AB30" s="19"/>
      <c r="AC30" s="19"/>
    </row>
    <row r="31" spans="1:29" ht="12.75">
      <c r="A31" s="150" t="s">
        <v>157</v>
      </c>
      <c r="B31" s="151" t="e">
        <f>COUNTIF(Master!#REF!:Master!#REF!,A31)</f>
        <v>#REF!</v>
      </c>
      <c r="C31" s="151" t="e">
        <f>SUMPRODUCT((Master!$P$1:Master!#REF!=$A31)*(Master!$J$1:Master!#REF!=C$1))</f>
        <v>#REF!</v>
      </c>
      <c r="D31" s="152" t="e">
        <f>SUMPRODUCT((Master!$P$1:Master!#REF!=$A31)*(Master!$J$1:Master!#REF!=D$1))</f>
        <v>#REF!</v>
      </c>
      <c r="E31" s="152" t="e">
        <f>SUMPRODUCT((Master!$P$1:Master!#REF!=$A31)*(Master!$J$1:Master!#REF!=E$1))</f>
        <v>#REF!</v>
      </c>
      <c r="F31" s="152" t="e">
        <f>SUMPRODUCT((Master!$P$1:Master!#REF!=$A31)*(Master!$J$1:Master!#REF!=F$1))</f>
        <v>#REF!</v>
      </c>
      <c r="G31" s="152" t="e">
        <f>SUMPRODUCT((Master!$P$1:Master!#REF!=$A31)*(Master!$J$1:Master!#REF!=""))</f>
        <v>#REF!</v>
      </c>
      <c r="H31" s="153" t="e">
        <f t="shared" si="0"/>
        <v>#REF!</v>
      </c>
      <c r="I31" s="154" t="e">
        <f>SUMPRODUCT((Master!$P$1:Master!#REF!=$A31)*(Master!$M$1:Master!#REF!="Edito To Do"))</f>
        <v>#REF!</v>
      </c>
      <c r="J31" s="155" t="e">
        <f>SUMPRODUCT((Master!$P$1:Master!#REF!=$A31)*(Master!$M$1:Master!#REF!="Done"))</f>
        <v>#REF!</v>
      </c>
      <c r="K31" s="156" t="s">
        <v>226</v>
      </c>
      <c r="L31" s="157" t="s">
        <v>108</v>
      </c>
      <c r="M31" s="139" t="e">
        <f t="shared" si="1"/>
        <v>#REF!</v>
      </c>
      <c r="N31" s="19"/>
      <c r="P31" s="76"/>
      <c r="Q31" s="73"/>
      <c r="R31" s="19"/>
      <c r="S31" s="19"/>
      <c r="T31" s="19"/>
      <c r="U31" s="19"/>
      <c r="V31" s="19"/>
      <c r="W31" s="19"/>
      <c r="X31" s="19"/>
      <c r="Y31" s="19"/>
      <c r="Z31" s="19"/>
      <c r="AA31" s="19"/>
      <c r="AB31" s="19"/>
      <c r="AC31" s="19"/>
    </row>
    <row r="32" spans="1:29" ht="12.75">
      <c r="A32" s="26" t="s">
        <v>159</v>
      </c>
      <c r="B32" s="25" t="e">
        <f>COUNTIF(Master!#REF!:Master!#REF!,A32)</f>
        <v>#REF!</v>
      </c>
      <c r="C32" s="25" t="e">
        <f>SUMPRODUCT((Master!$P$1:Master!#REF!=$A32)*(Master!$J$1:Master!#REF!=C$1))</f>
        <v>#REF!</v>
      </c>
      <c r="D32" s="23" t="e">
        <f>SUMPRODUCT((Master!$P$1:Master!#REF!=$A32)*(Master!$J$1:Master!#REF!=D$1))</f>
        <v>#REF!</v>
      </c>
      <c r="E32" s="23" t="e">
        <f>SUMPRODUCT((Master!$P$1:Master!#REF!=$A32)*(Master!$J$1:Master!#REF!=E$1))</f>
        <v>#REF!</v>
      </c>
      <c r="F32" s="23" t="e">
        <f>SUMPRODUCT((Master!$P$1:Master!#REF!=$A32)*(Master!$J$1:Master!#REF!=F$1))</f>
        <v>#REF!</v>
      </c>
      <c r="G32" s="23" t="e">
        <f>SUMPRODUCT((Master!$P$1:Master!#REF!=$A32)*(Master!$J$1:Master!#REF!=""))</f>
        <v>#REF!</v>
      </c>
      <c r="H32" s="80" t="e">
        <f t="shared" si="0"/>
        <v>#REF!</v>
      </c>
      <c r="I32" s="86" t="e">
        <f>SUMPRODUCT((Master!$P$1:Master!#REF!=$A32)*(Master!$M$1:Master!#REF!="Edito To Do"))</f>
        <v>#REF!</v>
      </c>
      <c r="J32" s="87" t="e">
        <f>SUMPRODUCT((Master!$P$1:Master!#REF!=$A32)*(Master!$M$1:Master!#REF!="Done"))</f>
        <v>#REF!</v>
      </c>
      <c r="K32" s="82" t="s">
        <v>80</v>
      </c>
      <c r="L32" s="77" t="s">
        <v>98</v>
      </c>
      <c r="M32" s="139" t="e">
        <f t="shared" si="1"/>
        <v>#REF!</v>
      </c>
      <c r="N32" s="19"/>
      <c r="O32" t="s">
        <v>305</v>
      </c>
      <c r="P32" s="76"/>
      <c r="Q32" s="73"/>
      <c r="R32" s="19"/>
      <c r="S32" s="19"/>
      <c r="T32" s="19"/>
      <c r="U32" s="19"/>
      <c r="V32" s="19"/>
      <c r="W32" s="19"/>
      <c r="X32" s="19"/>
      <c r="Y32" s="19"/>
      <c r="Z32" s="19"/>
      <c r="AA32" s="19"/>
      <c r="AB32" s="19"/>
      <c r="AC32" s="19"/>
    </row>
    <row r="33" spans="1:29" ht="12.75">
      <c r="A33" s="104" t="s">
        <v>210</v>
      </c>
      <c r="B33" s="105" t="e">
        <f>COUNTIF(Master!#REF!:Master!#REF!,A33)</f>
        <v>#REF!</v>
      </c>
      <c r="C33" s="105" t="e">
        <f>SUMPRODUCT((Master!$P$1:Master!#REF!=$A33)*(Master!$J$1:Master!#REF!=C$1))</f>
        <v>#REF!</v>
      </c>
      <c r="D33" s="106" t="e">
        <f>SUMPRODUCT((Master!$P$1:Master!#REF!=$A33)*(Master!$J$1:Master!#REF!=D$1))</f>
        <v>#REF!</v>
      </c>
      <c r="E33" s="106" t="e">
        <f>SUMPRODUCT((Master!$P$1:Master!#REF!=$A33)*(Master!$J$1:Master!#REF!=E$1))</f>
        <v>#REF!</v>
      </c>
      <c r="F33" s="106" t="e">
        <f>SUMPRODUCT((Master!$P$1:Master!#REF!=$A33)*(Master!$J$1:Master!#REF!=F$1))</f>
        <v>#REF!</v>
      </c>
      <c r="G33" s="106" t="e">
        <f>SUMPRODUCT((Master!$P$1:Master!#REF!=$A33)*(Master!$J$1:Master!#REF!=""))</f>
        <v>#REF!</v>
      </c>
      <c r="H33" s="107" t="e">
        <f t="shared" si="0"/>
        <v>#REF!</v>
      </c>
      <c r="I33" s="108" t="e">
        <f>SUMPRODUCT((Master!$P$1:Master!#REF!=$A33)*(Master!$M$1:Master!#REF!="Edito To Do"))</f>
        <v>#REF!</v>
      </c>
      <c r="J33" s="109" t="e">
        <f>SUMPRODUCT((Master!$P$1:Master!#REF!=$A33)*(Master!$M$1:Master!#REF!="Done"))</f>
        <v>#REF!</v>
      </c>
      <c r="K33" s="110" t="s">
        <v>81</v>
      </c>
      <c r="L33" s="111" t="s">
        <v>211</v>
      </c>
      <c r="M33" s="139" t="e">
        <f t="shared" si="1"/>
        <v>#REF!</v>
      </c>
      <c r="N33" s="19"/>
      <c r="P33" s="76"/>
      <c r="Q33" s="73"/>
      <c r="R33" s="19"/>
      <c r="S33" s="19"/>
      <c r="T33" s="19"/>
      <c r="U33" s="19"/>
      <c r="V33" s="19"/>
      <c r="W33" s="19"/>
      <c r="X33" s="19"/>
      <c r="Y33" s="19"/>
      <c r="Z33" s="19"/>
      <c r="AA33" s="19"/>
      <c r="AB33" s="19"/>
      <c r="AC33" s="19"/>
    </row>
    <row r="34" spans="1:29" ht="12.75">
      <c r="A34" s="26" t="s">
        <v>237</v>
      </c>
      <c r="B34" s="25" t="e">
        <f>COUNTIF(Master!#REF!:Master!#REF!,A34)</f>
        <v>#REF!</v>
      </c>
      <c r="C34" s="25" t="e">
        <f>SUMPRODUCT((Master!$P$1:Master!#REF!=$A34)*(Master!$J$1:Master!#REF!=C$1))</f>
        <v>#REF!</v>
      </c>
      <c r="D34" s="23" t="e">
        <f>SUMPRODUCT((Master!$P$1:Master!#REF!=$A34)*(Master!$J$1:Master!#REF!=D$1))</f>
        <v>#REF!</v>
      </c>
      <c r="E34" s="23" t="e">
        <f>SUMPRODUCT((Master!$P$1:Master!#REF!=$A34)*(Master!$J$1:Master!#REF!=E$1))</f>
        <v>#REF!</v>
      </c>
      <c r="F34" s="23" t="e">
        <f>SUMPRODUCT((Master!$P$1:Master!#REF!=$A34)*(Master!$J$1:Master!#REF!=F$1))</f>
        <v>#REF!</v>
      </c>
      <c r="G34" s="23" t="e">
        <f>SUMPRODUCT((Master!$P$1:Master!#REF!=$A34)*(Master!$J$1:Master!#REF!=""))</f>
        <v>#REF!</v>
      </c>
      <c r="H34" s="80" t="e">
        <f t="shared" si="0"/>
        <v>#REF!</v>
      </c>
      <c r="I34" s="86" t="e">
        <f>SUMPRODUCT((Master!$P$1:Master!#REF!=$A34)*(Master!$M$1:Master!#REF!="Edito To Do"))</f>
        <v>#REF!</v>
      </c>
      <c r="J34" s="87" t="e">
        <f>SUMPRODUCT((Master!$P$1:Master!#REF!=$A34)*(Master!$M$1:Master!#REF!="Done"))</f>
        <v>#REF!</v>
      </c>
      <c r="K34" s="82" t="s">
        <v>171</v>
      </c>
      <c r="L34" s="77" t="s">
        <v>88</v>
      </c>
      <c r="M34" s="139" t="e">
        <f t="shared" si="1"/>
        <v>#REF!</v>
      </c>
      <c r="N34" s="19"/>
      <c r="P34" s="76"/>
      <c r="Q34" s="73"/>
      <c r="R34" s="19"/>
      <c r="S34" s="19"/>
      <c r="T34" s="19"/>
      <c r="U34" s="19"/>
      <c r="V34" s="19"/>
      <c r="W34" s="19"/>
      <c r="X34" s="19"/>
      <c r="Y34" s="19"/>
      <c r="Z34" s="19"/>
      <c r="AA34" s="19"/>
      <c r="AB34" s="19"/>
      <c r="AC34" s="19"/>
    </row>
    <row r="35" spans="1:29" ht="12.75">
      <c r="A35" s="89" t="s">
        <v>238</v>
      </c>
      <c r="B35" s="90" t="e">
        <f>COUNTIF(Master!#REF!:Master!#REF!,A35)</f>
        <v>#REF!</v>
      </c>
      <c r="C35" s="90" t="e">
        <f>SUMPRODUCT((Master!$P$1:Master!#REF!=$A35)*(Master!$J$1:Master!#REF!=C$1))</f>
        <v>#REF!</v>
      </c>
      <c r="D35" s="91" t="e">
        <f>SUMPRODUCT((Master!$P$1:Master!#REF!=$A35)*(Master!$J$1:Master!#REF!=D$1))</f>
        <v>#REF!</v>
      </c>
      <c r="E35" s="91" t="e">
        <f>SUMPRODUCT((Master!$P$1:Master!#REF!=$A35)*(Master!$J$1:Master!#REF!=E$1))</f>
        <v>#REF!</v>
      </c>
      <c r="F35" s="91" t="e">
        <f>SUMPRODUCT((Master!$P$1:Master!#REF!=$A35)*(Master!$J$1:Master!#REF!=F$1))</f>
        <v>#REF!</v>
      </c>
      <c r="G35" s="91" t="e">
        <f>SUMPRODUCT((Master!$P$1:Master!#REF!=$A35)*(Master!$J$1:Master!#REF!=""))</f>
        <v>#REF!</v>
      </c>
      <c r="H35" s="92" t="e">
        <f t="shared" si="0"/>
        <v>#REF!</v>
      </c>
      <c r="I35" s="93" t="e">
        <f>SUMPRODUCT((Master!$P$1:Master!#REF!=$A35)*(Master!$M$1:Master!#REF!="Edito To Do"))</f>
        <v>#REF!</v>
      </c>
      <c r="J35" s="94" t="e">
        <f>SUMPRODUCT((Master!$P$1:Master!#REF!=$A35)*(Master!$M$1:Master!#REF!="Done"))</f>
        <v>#REF!</v>
      </c>
      <c r="K35" s="95" t="s">
        <v>81</v>
      </c>
      <c r="L35" s="96" t="s">
        <v>89</v>
      </c>
      <c r="M35" s="139" t="e">
        <f t="shared" si="1"/>
        <v>#REF!</v>
      </c>
      <c r="N35" s="19"/>
      <c r="P35" s="76"/>
      <c r="Q35" s="73"/>
      <c r="R35" s="19"/>
      <c r="S35" s="19"/>
      <c r="T35" s="19"/>
      <c r="U35" s="19"/>
      <c r="V35" s="19"/>
      <c r="W35" s="19"/>
      <c r="X35" s="19"/>
      <c r="Y35" s="19"/>
      <c r="Z35" s="19"/>
      <c r="AA35" s="19"/>
      <c r="AB35" s="19"/>
      <c r="AC35" s="19"/>
    </row>
    <row r="36" spans="1:29" ht="12.75">
      <c r="A36" s="89" t="s">
        <v>161</v>
      </c>
      <c r="B36" s="90" t="e">
        <f>COUNTIF(Master!#REF!:Master!#REF!,A36)</f>
        <v>#REF!</v>
      </c>
      <c r="C36" s="90" t="e">
        <f>SUMPRODUCT((Master!$P$1:Master!#REF!=$A36)*(Master!$J$1:Master!#REF!=C$1))</f>
        <v>#REF!</v>
      </c>
      <c r="D36" s="91" t="e">
        <f>SUMPRODUCT((Master!$P$1:Master!#REF!=$A36)*(Master!$J$1:Master!#REF!=D$1))</f>
        <v>#REF!</v>
      </c>
      <c r="E36" s="91" t="e">
        <f>SUMPRODUCT((Master!$P$1:Master!#REF!=$A36)*(Master!$J$1:Master!#REF!=E$1))</f>
        <v>#REF!</v>
      </c>
      <c r="F36" s="91" t="e">
        <f>SUMPRODUCT((Master!$P$1:Master!#REF!=$A36)*(Master!$J$1:Master!#REF!=F$1))</f>
        <v>#REF!</v>
      </c>
      <c r="G36" s="91" t="e">
        <f>SUMPRODUCT((Master!$P$1:Master!#REF!=$A36)*(Master!$J$1:Master!#REF!=""))</f>
        <v>#REF!</v>
      </c>
      <c r="H36" s="92" t="e">
        <f t="shared" si="0"/>
        <v>#REF!</v>
      </c>
      <c r="I36" s="93" t="e">
        <f>SUMPRODUCT((Master!$P$1:Master!#REF!=$A36)*(Master!$M$1:Master!#REF!="Edito To Do"))</f>
        <v>#REF!</v>
      </c>
      <c r="J36" s="94" t="e">
        <f>SUMPRODUCT((Master!$P$1:Master!#REF!=$A36)*(Master!$M$1:Master!#REF!="Done"))</f>
        <v>#REF!</v>
      </c>
      <c r="K36" s="95" t="s">
        <v>81</v>
      </c>
      <c r="L36" s="96" t="s">
        <v>87</v>
      </c>
      <c r="M36" s="139" t="e">
        <f t="shared" si="1"/>
        <v>#REF!</v>
      </c>
      <c r="N36" s="19"/>
      <c r="P36" s="76"/>
      <c r="Q36" s="73"/>
      <c r="R36" s="19"/>
      <c r="S36" s="19"/>
      <c r="T36" s="19"/>
      <c r="U36" s="19"/>
      <c r="V36" s="19"/>
      <c r="W36" s="19"/>
      <c r="X36" s="19"/>
      <c r="Y36" s="19"/>
      <c r="Z36" s="19"/>
      <c r="AA36" s="19"/>
      <c r="AB36" s="19"/>
      <c r="AC36" s="19"/>
    </row>
    <row r="37" spans="1:29" ht="12.75">
      <c r="A37" s="89" t="s">
        <v>160</v>
      </c>
      <c r="B37" s="90" t="e">
        <f>COUNTIF(Master!#REF!:Master!#REF!,A37)</f>
        <v>#REF!</v>
      </c>
      <c r="C37" s="90" t="e">
        <f>SUMPRODUCT((Master!$P$1:Master!#REF!=$A37)*(Master!$J$1:Master!#REF!=C$1))</f>
        <v>#REF!</v>
      </c>
      <c r="D37" s="91" t="e">
        <f>SUMPRODUCT((Master!$P$1:Master!#REF!=$A37)*(Master!$J$1:Master!#REF!=D$1))</f>
        <v>#REF!</v>
      </c>
      <c r="E37" s="91" t="e">
        <f>SUMPRODUCT((Master!$P$1:Master!#REF!=$A37)*(Master!$J$1:Master!#REF!=E$1))</f>
        <v>#REF!</v>
      </c>
      <c r="F37" s="91" t="e">
        <f>SUMPRODUCT((Master!$P$1:Master!#REF!=$A37)*(Master!$J$1:Master!#REF!=F$1))</f>
        <v>#REF!</v>
      </c>
      <c r="G37" s="91" t="e">
        <f>SUMPRODUCT((Master!$P$1:Master!#REF!=$A37)*(Master!$J$1:Master!#REF!=""))</f>
        <v>#REF!</v>
      </c>
      <c r="H37" s="92" t="e">
        <f t="shared" si="0"/>
        <v>#REF!</v>
      </c>
      <c r="I37" s="93" t="e">
        <f>SUMPRODUCT((Master!$P$1:Master!#REF!=$A37)*(Master!$M$1:Master!#REF!="Edito To Do"))</f>
        <v>#REF!</v>
      </c>
      <c r="J37" s="94" t="e">
        <f>SUMPRODUCT((Master!$P$1:Master!#REF!=$A37)*(Master!$M$1:Master!#REF!="Done"))</f>
        <v>#REF!</v>
      </c>
      <c r="K37" s="95" t="s">
        <v>227</v>
      </c>
      <c r="L37" s="96" t="s">
        <v>86</v>
      </c>
      <c r="M37" s="139" t="e">
        <f t="shared" si="1"/>
        <v>#REF!</v>
      </c>
      <c r="N37" s="19"/>
      <c r="P37" s="76"/>
      <c r="Q37" s="73"/>
      <c r="R37" s="19"/>
      <c r="S37" s="19"/>
      <c r="T37" s="19"/>
      <c r="U37" s="19"/>
      <c r="V37" s="19"/>
      <c r="W37" s="19"/>
      <c r="X37" s="19"/>
      <c r="Y37" s="19"/>
      <c r="Z37" s="19"/>
      <c r="AA37" s="19"/>
      <c r="AB37" s="19"/>
      <c r="AC37" s="19"/>
    </row>
    <row r="38" spans="1:29" ht="12.75">
      <c r="A38" s="104" t="s">
        <v>230</v>
      </c>
      <c r="B38" s="105" t="e">
        <f>COUNTIF(Master!#REF!:Master!#REF!,A38)</f>
        <v>#REF!</v>
      </c>
      <c r="C38" s="105" t="e">
        <f>SUMPRODUCT((Master!$P$1:Master!#REF!=$A38)*(Master!$J$1:Master!#REF!=C$1))</f>
        <v>#REF!</v>
      </c>
      <c r="D38" s="106" t="e">
        <f>SUMPRODUCT((Master!$P$1:Master!#REF!=$A38)*(Master!$J$1:Master!#REF!=D$1))</f>
        <v>#REF!</v>
      </c>
      <c r="E38" s="106" t="e">
        <f>SUMPRODUCT((Master!$P$1:Master!#REF!=$A38)*(Master!$J$1:Master!#REF!=E$1))</f>
        <v>#REF!</v>
      </c>
      <c r="F38" s="106" t="e">
        <f>SUMPRODUCT((Master!$P$1:Master!#REF!=$A38)*(Master!$J$1:Master!#REF!=F$1))</f>
        <v>#REF!</v>
      </c>
      <c r="G38" s="106" t="e">
        <f>SUMPRODUCT((Master!$P$1:Master!#REF!=$A38)*(Master!$J$1:Master!#REF!=""))</f>
        <v>#REF!</v>
      </c>
      <c r="H38" s="107" t="e">
        <f t="shared" si="0"/>
        <v>#REF!</v>
      </c>
      <c r="I38" s="108" t="e">
        <f>SUMPRODUCT((Master!$P$1:Master!#REF!=$A38)*(Master!$M$1:Master!#REF!="Edito To Do"))</f>
        <v>#REF!</v>
      </c>
      <c r="J38" s="109" t="e">
        <f>SUMPRODUCT((Master!$P$1:Master!#REF!=$A38)*(Master!$M$1:Master!#REF!="Done"))</f>
        <v>#REF!</v>
      </c>
      <c r="K38" s="110" t="s">
        <v>156</v>
      </c>
      <c r="L38" s="111" t="s">
        <v>100</v>
      </c>
      <c r="M38" s="139" t="e">
        <f t="shared" si="1"/>
        <v>#REF!</v>
      </c>
      <c r="N38" s="19"/>
      <c r="P38" s="76"/>
      <c r="Q38" s="73"/>
      <c r="R38" s="19"/>
      <c r="S38" s="19"/>
      <c r="T38" s="19"/>
      <c r="U38" s="19"/>
      <c r="V38" s="19"/>
      <c r="W38" s="19"/>
      <c r="X38" s="19"/>
      <c r="Y38" s="19"/>
      <c r="Z38" s="19"/>
      <c r="AA38" s="19"/>
      <c r="AB38" s="19"/>
      <c r="AC38" s="19"/>
    </row>
    <row r="39" spans="1:29" ht="12.75">
      <c r="A39" s="89" t="s">
        <v>162</v>
      </c>
      <c r="B39" s="90" t="e">
        <f>COUNTIF(Master!#REF!:Master!#REF!,A39)</f>
        <v>#REF!</v>
      </c>
      <c r="C39" s="90" t="e">
        <f>SUMPRODUCT((Master!$P$1:Master!#REF!=$A39)*(Master!$J$1:Master!#REF!=C$1))</f>
        <v>#REF!</v>
      </c>
      <c r="D39" s="91" t="e">
        <f>SUMPRODUCT((Master!$P$1:Master!#REF!=$A39)*(Master!$J$1:Master!#REF!=D$1))</f>
        <v>#REF!</v>
      </c>
      <c r="E39" s="91" t="e">
        <f>SUMPRODUCT((Master!$P$1:Master!#REF!=$A39)*(Master!$J$1:Master!#REF!=E$1))</f>
        <v>#REF!</v>
      </c>
      <c r="F39" s="91" t="e">
        <f>SUMPRODUCT((Master!$P$1:Master!#REF!=$A39)*(Master!$J$1:Master!#REF!=F$1))</f>
        <v>#REF!</v>
      </c>
      <c r="G39" s="91" t="e">
        <f>SUMPRODUCT((Master!$P$1:Master!#REF!=$A39)*(Master!$J$1:Master!#REF!=""))</f>
        <v>#REF!</v>
      </c>
      <c r="H39" s="92" t="e">
        <f t="shared" si="0"/>
        <v>#REF!</v>
      </c>
      <c r="I39" s="93" t="e">
        <f>SUMPRODUCT((Master!$P$1:Master!#REF!=$A39)*(Master!$M$1:Master!#REF!="Edito To Do"))</f>
        <v>#REF!</v>
      </c>
      <c r="J39" s="94" t="e">
        <f>SUMPRODUCT((Master!$P$1:Master!#REF!=$A39)*(Master!$M$1:Master!#REF!="Done"))</f>
        <v>#REF!</v>
      </c>
      <c r="K39" s="95" t="s">
        <v>81</v>
      </c>
      <c r="L39" s="96" t="s">
        <v>109</v>
      </c>
      <c r="M39" s="139" t="e">
        <f t="shared" si="1"/>
        <v>#REF!</v>
      </c>
      <c r="N39" s="19"/>
      <c r="O39" s="114" t="s">
        <v>21</v>
      </c>
      <c r="P39" s="76"/>
      <c r="Q39" s="73"/>
      <c r="R39" s="19"/>
      <c r="S39" s="19"/>
      <c r="T39" s="19"/>
      <c r="U39" s="19"/>
      <c r="V39" s="19"/>
      <c r="W39" s="19"/>
      <c r="X39" s="19"/>
      <c r="Y39" s="19"/>
      <c r="Z39" s="19"/>
      <c r="AA39" s="19"/>
      <c r="AB39" s="19"/>
      <c r="AC39" s="19"/>
    </row>
    <row r="40" spans="1:29" ht="12.75">
      <c r="A40" s="104" t="s">
        <v>163</v>
      </c>
      <c r="B40" s="105" t="e">
        <f>COUNTIF(Master!#REF!:Master!#REF!,A40)</f>
        <v>#REF!</v>
      </c>
      <c r="C40" s="105" t="e">
        <f>SUMPRODUCT((Master!$P$1:Master!#REF!=$A40)*(Master!$J$1:Master!#REF!=C$1))</f>
        <v>#REF!</v>
      </c>
      <c r="D40" s="106" t="e">
        <f>SUMPRODUCT((Master!$P$1:Master!#REF!=$A40)*(Master!$J$1:Master!#REF!=D$1))</f>
        <v>#REF!</v>
      </c>
      <c r="E40" s="106" t="e">
        <f>SUMPRODUCT((Master!$P$1:Master!#REF!=$A40)*(Master!$J$1:Master!#REF!=E$1))</f>
        <v>#REF!</v>
      </c>
      <c r="F40" s="106" t="e">
        <f>SUMPRODUCT((Master!$P$1:Master!#REF!=$A40)*(Master!$J$1:Master!#REF!=F$1))</f>
        <v>#REF!</v>
      </c>
      <c r="G40" s="106" t="e">
        <f>SUMPRODUCT((Master!$P$1:Master!#REF!=$A40)*(Master!$J$1:Master!#REF!=""))</f>
        <v>#REF!</v>
      </c>
      <c r="H40" s="107" t="e">
        <f t="shared" si="0"/>
        <v>#REF!</v>
      </c>
      <c r="I40" s="108" t="e">
        <f>SUMPRODUCT((Master!$P$1:Master!#REF!=$A40)*(Master!$M$1:Master!#REF!="Edito To Do"))</f>
        <v>#REF!</v>
      </c>
      <c r="J40" s="109" t="e">
        <f>SUMPRODUCT((Master!$P$1:Master!#REF!=$A40)*(Master!$M$1:Master!#REF!="Done"))</f>
        <v>#REF!</v>
      </c>
      <c r="K40" s="110" t="s">
        <v>152</v>
      </c>
      <c r="L40" s="111" t="s">
        <v>96</v>
      </c>
      <c r="M40" s="139" t="e">
        <f t="shared" si="1"/>
        <v>#REF!</v>
      </c>
      <c r="N40" s="19"/>
      <c r="P40" s="76"/>
      <c r="Q40" s="73"/>
      <c r="R40" s="19"/>
      <c r="S40" s="19"/>
      <c r="T40" s="19"/>
      <c r="U40" s="19"/>
      <c r="V40" s="19"/>
      <c r="W40" s="19"/>
      <c r="X40" s="19"/>
      <c r="Y40" s="19"/>
      <c r="Z40" s="19"/>
      <c r="AA40" s="19"/>
      <c r="AB40" s="19"/>
      <c r="AC40" s="19"/>
    </row>
    <row r="41" spans="1:29" ht="12.75">
      <c r="A41" s="89" t="s">
        <v>164</v>
      </c>
      <c r="B41" s="90" t="e">
        <f>COUNTIF(Master!#REF!:Master!#REF!,A41)</f>
        <v>#REF!</v>
      </c>
      <c r="C41" s="90" t="e">
        <f>SUMPRODUCT((Master!$P$1:Master!#REF!=$A41)*(Master!$J$1:Master!#REF!=C$1))</f>
        <v>#REF!</v>
      </c>
      <c r="D41" s="91" t="e">
        <f>SUMPRODUCT((Master!$P$1:Master!#REF!=$A41)*(Master!$J$1:Master!#REF!=D$1))</f>
        <v>#REF!</v>
      </c>
      <c r="E41" s="91" t="e">
        <f>SUMPRODUCT((Master!$P$1:Master!#REF!=$A41)*(Master!$J$1:Master!#REF!=E$1))</f>
        <v>#REF!</v>
      </c>
      <c r="F41" s="91" t="e">
        <f>SUMPRODUCT((Master!$P$1:Master!#REF!=$A41)*(Master!$J$1:Master!#REF!=F$1))</f>
        <v>#REF!</v>
      </c>
      <c r="G41" s="91" t="e">
        <f>SUMPRODUCT((Master!$P$1:Master!#REF!=$A41)*(Master!$J$1:Master!#REF!=""))</f>
        <v>#REF!</v>
      </c>
      <c r="H41" s="92" t="e">
        <f t="shared" si="0"/>
        <v>#REF!</v>
      </c>
      <c r="I41" s="93" t="e">
        <f>SUMPRODUCT((Master!$P$1:Master!#REF!=$A41)*(Master!$M$1:Master!#REF!="Edito To Do"))</f>
        <v>#REF!</v>
      </c>
      <c r="J41" s="94" t="e">
        <f>SUMPRODUCT((Master!$P$1:Master!#REF!=$A41)*(Master!$M$1:Master!#REF!="Done"))</f>
        <v>#REF!</v>
      </c>
      <c r="K41" s="95" t="s">
        <v>81</v>
      </c>
      <c r="L41" s="96" t="s">
        <v>110</v>
      </c>
      <c r="M41" s="139" t="e">
        <f t="shared" si="1"/>
        <v>#REF!</v>
      </c>
      <c r="N41" s="19"/>
      <c r="P41" s="76"/>
      <c r="Q41" s="73"/>
      <c r="R41" s="19"/>
      <c r="S41" s="19"/>
      <c r="T41" s="19"/>
      <c r="U41" s="19"/>
      <c r="V41" s="19"/>
      <c r="W41" s="19"/>
      <c r="X41" s="19"/>
      <c r="Y41" s="19"/>
      <c r="Z41" s="19"/>
      <c r="AA41" s="19"/>
      <c r="AB41" s="19"/>
      <c r="AC41" s="19"/>
    </row>
    <row r="42" spans="1:29" ht="12.75">
      <c r="A42" s="124" t="s">
        <v>165</v>
      </c>
      <c r="B42" s="125" t="e">
        <f>COUNTIF(Master!#REF!:Master!#REF!,A42)</f>
        <v>#REF!</v>
      </c>
      <c r="C42" s="125" t="e">
        <f>SUMPRODUCT((Master!$P$1:Master!#REF!=$A42)*(Master!$J$1:Master!#REF!=C$1))</f>
        <v>#REF!</v>
      </c>
      <c r="D42" s="126" t="e">
        <f>SUMPRODUCT((Master!$P$1:Master!#REF!=$A42)*(Master!$J$1:Master!#REF!=D$1))</f>
        <v>#REF!</v>
      </c>
      <c r="E42" s="126" t="e">
        <f>SUMPRODUCT((Master!$P$1:Master!#REF!=$A42)*(Master!$J$1:Master!#REF!=E$1))</f>
        <v>#REF!</v>
      </c>
      <c r="F42" s="126" t="e">
        <f>SUMPRODUCT((Master!$P$1:Master!#REF!=$A42)*(Master!$J$1:Master!#REF!=F$1))</f>
        <v>#REF!</v>
      </c>
      <c r="G42" s="126" t="e">
        <f>SUMPRODUCT((Master!$P$1:Master!#REF!=$A42)*(Master!$J$1:Master!#REF!=""))</f>
        <v>#REF!</v>
      </c>
      <c r="H42" s="127" t="e">
        <f t="shared" si="0"/>
        <v>#REF!</v>
      </c>
      <c r="I42" s="128" t="e">
        <f>SUMPRODUCT((Master!$P$1:Master!#REF!=$A42)*(Master!$M$1:Master!#REF!="Edito To Do"))</f>
        <v>#REF!</v>
      </c>
      <c r="J42" s="129" t="e">
        <f>SUMPRODUCT((Master!$P$1:Master!#REF!=$A42)*(Master!$M$1:Master!#REF!="Done"))</f>
        <v>#REF!</v>
      </c>
      <c r="K42" s="130" t="s">
        <v>81</v>
      </c>
      <c r="L42" s="131" t="s">
        <v>111</v>
      </c>
      <c r="M42" s="139" t="e">
        <f t="shared" si="1"/>
        <v>#REF!</v>
      </c>
      <c r="N42" s="19"/>
      <c r="P42" s="76"/>
      <c r="Q42" s="73"/>
      <c r="R42" s="19"/>
      <c r="S42" s="19"/>
      <c r="T42" s="19"/>
      <c r="U42" s="19"/>
      <c r="V42" s="19"/>
      <c r="W42" s="19"/>
      <c r="X42" s="19"/>
      <c r="Y42" s="19"/>
      <c r="Z42" s="19"/>
      <c r="AA42" s="19"/>
      <c r="AB42" s="19"/>
      <c r="AC42" s="19"/>
    </row>
    <row r="43" spans="1:29" ht="12.75">
      <c r="A43" s="124" t="s">
        <v>166</v>
      </c>
      <c r="B43" s="125" t="e">
        <f>COUNTIF(Master!#REF!:Master!#REF!,A43)</f>
        <v>#REF!</v>
      </c>
      <c r="C43" s="125" t="e">
        <f>SUMPRODUCT((Master!$P$1:Master!#REF!=$A43)*(Master!$J$1:Master!#REF!=C$1))</f>
        <v>#REF!</v>
      </c>
      <c r="D43" s="126" t="e">
        <f>SUMPRODUCT((Master!$P$1:Master!#REF!=$A43)*(Master!$J$1:Master!#REF!=D$1))</f>
        <v>#REF!</v>
      </c>
      <c r="E43" s="126" t="e">
        <f>SUMPRODUCT((Master!$P$1:Master!#REF!=$A43)*(Master!$J$1:Master!#REF!=E$1))</f>
        <v>#REF!</v>
      </c>
      <c r="F43" s="126" t="e">
        <f>SUMPRODUCT((Master!$P$1:Master!#REF!=$A43)*(Master!$J$1:Master!#REF!=F$1))</f>
        <v>#REF!</v>
      </c>
      <c r="G43" s="126" t="e">
        <f>SUMPRODUCT((Master!$P$1:Master!#REF!=$A43)*(Master!$J$1:Master!#REF!=""))</f>
        <v>#REF!</v>
      </c>
      <c r="H43" s="127" t="e">
        <f t="shared" si="0"/>
        <v>#REF!</v>
      </c>
      <c r="I43" s="128" t="e">
        <f>SUMPRODUCT((Master!$P$1:Master!#REF!=$A43)*(Master!$M$1:Master!#REF!="Edito To Do"))</f>
        <v>#REF!</v>
      </c>
      <c r="J43" s="129" t="e">
        <f>SUMPRODUCT((Master!$P$1:Master!#REF!=$A43)*(Master!$M$1:Master!#REF!="Done"))</f>
        <v>#REF!</v>
      </c>
      <c r="K43" s="130" t="s">
        <v>81</v>
      </c>
      <c r="L43" s="131" t="s">
        <v>112</v>
      </c>
      <c r="M43" s="139" t="e">
        <f t="shared" si="1"/>
        <v>#REF!</v>
      </c>
      <c r="N43" s="19"/>
      <c r="Q43" s="19"/>
      <c r="R43" s="19"/>
      <c r="S43" s="19"/>
      <c r="T43" s="19"/>
      <c r="U43" s="19"/>
      <c r="V43" s="19"/>
      <c r="W43" s="19"/>
      <c r="X43" s="19"/>
      <c r="Y43" s="19"/>
      <c r="Z43" s="19"/>
      <c r="AA43" s="19"/>
      <c r="AB43" s="19"/>
      <c r="AC43" s="19"/>
    </row>
    <row r="44" spans="1:29" ht="12.75">
      <c r="A44" s="124" t="s">
        <v>167</v>
      </c>
      <c r="B44" s="125" t="e">
        <f>COUNTIF(Master!#REF!:Master!#REF!,A44)</f>
        <v>#REF!</v>
      </c>
      <c r="C44" s="125" t="e">
        <f>SUMPRODUCT((Master!$P$1:Master!#REF!=$A44)*(Master!$J$1:Master!#REF!=C$1))</f>
        <v>#REF!</v>
      </c>
      <c r="D44" s="126" t="e">
        <f>SUMPRODUCT((Master!$P$1:Master!#REF!=$A44)*(Master!$J$1:Master!#REF!=D$1))</f>
        <v>#REF!</v>
      </c>
      <c r="E44" s="126" t="e">
        <f>SUMPRODUCT((Master!$P$1:Master!#REF!=$A44)*(Master!$J$1:Master!#REF!=E$1))</f>
        <v>#REF!</v>
      </c>
      <c r="F44" s="126" t="e">
        <f>SUMPRODUCT((Master!$P$1:Master!#REF!=$A44)*(Master!$J$1:Master!#REF!=F$1))</f>
        <v>#REF!</v>
      </c>
      <c r="G44" s="126" t="e">
        <f>SUMPRODUCT((Master!$P$1:Master!#REF!=$A44)*(Master!$J$1:Master!#REF!=""))</f>
        <v>#REF!</v>
      </c>
      <c r="H44" s="127" t="e">
        <f t="shared" si="0"/>
        <v>#REF!</v>
      </c>
      <c r="I44" s="128" t="e">
        <f>SUMPRODUCT((Master!$P$1:Master!#REF!=$A44)*(Master!$M$1:Master!#REF!="Edito To Do"))</f>
        <v>#REF!</v>
      </c>
      <c r="J44" s="129" t="e">
        <f>SUMPRODUCT((Master!$P$1:Master!#REF!=$A44)*(Master!$M$1:Master!#REF!="Done"))</f>
        <v>#REF!</v>
      </c>
      <c r="K44" s="130" t="s">
        <v>81</v>
      </c>
      <c r="L44" s="131" t="s">
        <v>113</v>
      </c>
      <c r="M44" s="139" t="e">
        <f t="shared" si="1"/>
        <v>#REF!</v>
      </c>
      <c r="N44" s="19"/>
      <c r="Q44" s="19"/>
      <c r="R44" s="19"/>
      <c r="S44" s="19"/>
      <c r="T44" s="19"/>
      <c r="U44" s="19"/>
      <c r="V44" s="19"/>
      <c r="W44" s="19"/>
      <c r="X44" s="19"/>
      <c r="Y44" s="19"/>
      <c r="Z44" s="19"/>
      <c r="AA44" s="19"/>
      <c r="AB44" s="19"/>
      <c r="AC44" s="19"/>
    </row>
    <row r="45" spans="1:29" ht="12.75">
      <c r="A45" s="89" t="s">
        <v>138</v>
      </c>
      <c r="B45" s="90" t="e">
        <f>COUNTIF(Master!#REF!:Master!#REF!,A45)</f>
        <v>#REF!</v>
      </c>
      <c r="C45" s="90" t="e">
        <f>SUMPRODUCT((Master!$P$1:Master!#REF!=$A45)*(Master!$J$1:Master!#REF!=C$1))</f>
        <v>#REF!</v>
      </c>
      <c r="D45" s="91" t="e">
        <f>SUMPRODUCT((Master!$P$1:Master!#REF!=$A45)*(Master!$J$1:Master!#REF!=D$1))</f>
        <v>#REF!</v>
      </c>
      <c r="E45" s="91" t="e">
        <f>SUMPRODUCT((Master!$P$1:Master!#REF!=$A45)*(Master!$J$1:Master!#REF!=E$1))</f>
        <v>#REF!</v>
      </c>
      <c r="F45" s="91" t="e">
        <f>SUMPRODUCT((Master!$P$1:Master!#REF!=$A45)*(Master!$J$1:Master!#REF!=F$1))</f>
        <v>#REF!</v>
      </c>
      <c r="G45" s="91" t="e">
        <f>SUMPRODUCT((Master!$P$1:Master!#REF!=$A45)*(Master!$J$1:Master!#REF!=""))</f>
        <v>#REF!</v>
      </c>
      <c r="H45" s="92" t="e">
        <f t="shared" si="0"/>
        <v>#REF!</v>
      </c>
      <c r="I45" s="93" t="e">
        <f>SUMPRODUCT((Master!$P$1:Master!#REF!=$A45)*(Master!$M$1:Master!#REF!="Edito To Do"))</f>
        <v>#REF!</v>
      </c>
      <c r="J45" s="94" t="e">
        <f>SUMPRODUCT((Master!$P$1:Master!#REF!=$A45)*(Master!$M$1:Master!#REF!="Done"))</f>
        <v>#REF!</v>
      </c>
      <c r="K45" s="95" t="s">
        <v>80</v>
      </c>
      <c r="L45" s="96" t="s">
        <v>114</v>
      </c>
      <c r="M45" s="139" t="e">
        <f t="shared" si="1"/>
        <v>#REF!</v>
      </c>
      <c r="N45" s="19"/>
      <c r="Q45" s="19"/>
      <c r="R45" s="19"/>
      <c r="S45" s="19"/>
      <c r="T45" s="19"/>
      <c r="U45" s="19"/>
      <c r="V45" s="19"/>
      <c r="W45" s="19"/>
      <c r="X45" s="19"/>
      <c r="Y45" s="19"/>
      <c r="Z45" s="19"/>
      <c r="AA45" s="19"/>
      <c r="AB45" s="19"/>
      <c r="AC45" s="19"/>
    </row>
    <row r="46" spans="1:29" ht="12.75">
      <c r="A46" s="124" t="s">
        <v>44</v>
      </c>
      <c r="B46" s="125" t="e">
        <f>COUNTIF(Master!#REF!:Master!#REF!,A46)</f>
        <v>#REF!</v>
      </c>
      <c r="C46" s="125" t="e">
        <f>SUMPRODUCT((Master!$P$1:Master!#REF!=$A46)*(Master!$J$1:Master!#REF!=C$1))</f>
        <v>#REF!</v>
      </c>
      <c r="D46" s="126" t="e">
        <f>SUMPRODUCT((Master!$P$1:Master!#REF!=$A46)*(Master!$J$1:Master!#REF!=D$1))</f>
        <v>#REF!</v>
      </c>
      <c r="E46" s="126" t="e">
        <f>SUMPRODUCT((Master!$P$1:Master!#REF!=$A46)*(Master!$J$1:Master!#REF!=E$1))</f>
        <v>#REF!</v>
      </c>
      <c r="F46" s="126" t="e">
        <f>SUMPRODUCT((Master!$P$1:Master!#REF!=$A46)*(Master!$J$1:Master!#REF!=F$1))</f>
        <v>#REF!</v>
      </c>
      <c r="G46" s="126" t="e">
        <f>SUMPRODUCT((Master!$P$1:Master!#REF!=$A46)*(Master!$J$1:Master!#REF!=""))</f>
        <v>#REF!</v>
      </c>
      <c r="H46" s="127" t="e">
        <f t="shared" si="0"/>
        <v>#REF!</v>
      </c>
      <c r="I46" s="128" t="e">
        <f>SUMPRODUCT((Master!$P$1:Master!#REF!=$A46)*(Master!$M$1:Master!#REF!="Edito To Do"))</f>
        <v>#REF!</v>
      </c>
      <c r="J46" s="129" t="e">
        <f>SUMPRODUCT((Master!$P$1:Master!#REF!=$A46)*(Master!$M$1:Master!#REF!="Done"))</f>
        <v>#REF!</v>
      </c>
      <c r="K46" s="130" t="s">
        <v>50</v>
      </c>
      <c r="L46" s="131" t="s">
        <v>115</v>
      </c>
      <c r="M46" s="139" t="e">
        <f t="shared" si="1"/>
        <v>#REF!</v>
      </c>
      <c r="N46" s="19"/>
      <c r="Q46" s="19"/>
      <c r="R46" s="19"/>
      <c r="S46" s="19"/>
      <c r="T46" s="19"/>
      <c r="U46" s="19"/>
      <c r="V46" s="19"/>
      <c r="W46" s="19"/>
      <c r="X46" s="19"/>
      <c r="Y46" s="19"/>
      <c r="Z46" s="19"/>
      <c r="AA46" s="19"/>
      <c r="AB46" s="19"/>
      <c r="AC46" s="19"/>
    </row>
    <row r="47" spans="1:29" ht="12.75">
      <c r="A47" s="89" t="s">
        <v>215</v>
      </c>
      <c r="B47" s="90" t="e">
        <f>COUNTIF(Master!#REF!:Master!#REF!,A47)</f>
        <v>#REF!</v>
      </c>
      <c r="C47" s="90" t="e">
        <f>SUMPRODUCT((Master!$P$1:Master!#REF!=$A47)*(Master!$J$1:Master!#REF!=C$1))</f>
        <v>#REF!</v>
      </c>
      <c r="D47" s="91" t="e">
        <f>SUMPRODUCT((Master!$P$1:Master!#REF!=$A47)*(Master!$J$1:Master!#REF!=D$1))</f>
        <v>#REF!</v>
      </c>
      <c r="E47" s="91" t="e">
        <f>SUMPRODUCT((Master!$P$1:Master!#REF!=$A47)*(Master!$J$1:Master!#REF!=E$1))</f>
        <v>#REF!</v>
      </c>
      <c r="F47" s="91" t="e">
        <f>SUMPRODUCT((Master!$P$1:Master!#REF!=$A47)*(Master!$J$1:Master!#REF!=F$1))</f>
        <v>#REF!</v>
      </c>
      <c r="G47" s="91" t="e">
        <f>SUMPRODUCT((Master!$P$1:Master!#REF!=$A47)*(Master!$J$1:Master!#REF!=""))</f>
        <v>#REF!</v>
      </c>
      <c r="H47" s="92" t="e">
        <f t="shared" si="0"/>
        <v>#REF!</v>
      </c>
      <c r="I47" s="93" t="e">
        <f>SUMPRODUCT((Master!$P$1:Master!#REF!=$A47)*(Master!$M$1:Master!#REF!="Edito To Do"))</f>
        <v>#REF!</v>
      </c>
      <c r="J47" s="94" t="e">
        <f>SUMPRODUCT((Master!$P$1:Master!#REF!=$A47)*(Master!$M$1:Master!#REF!="Done"))</f>
        <v>#REF!</v>
      </c>
      <c r="K47" s="95" t="s">
        <v>227</v>
      </c>
      <c r="L47" s="96" t="s">
        <v>216</v>
      </c>
      <c r="M47" s="139" t="e">
        <f t="shared" si="1"/>
        <v>#REF!</v>
      </c>
      <c r="N47" s="19"/>
      <c r="R47" s="19"/>
      <c r="S47" s="19"/>
      <c r="T47" s="19"/>
      <c r="U47" s="19"/>
      <c r="V47" s="19"/>
      <c r="W47" s="19"/>
      <c r="X47" s="19"/>
      <c r="Y47" s="19"/>
      <c r="Z47" s="19"/>
      <c r="AA47" s="19"/>
      <c r="AB47" s="19"/>
      <c r="AC47" s="19"/>
    </row>
    <row r="48" spans="1:13" ht="12.75">
      <c r="A48" s="27" t="s">
        <v>46</v>
      </c>
      <c r="B48" s="28" t="e">
        <f aca="true" t="shared" si="2" ref="B48:J48">SUM(B2:B47)</f>
        <v>#REF!</v>
      </c>
      <c r="C48" s="28" t="e">
        <f t="shared" si="2"/>
        <v>#REF!</v>
      </c>
      <c r="D48" s="28" t="e">
        <f t="shared" si="2"/>
        <v>#REF!</v>
      </c>
      <c r="E48" s="28" t="e">
        <f t="shared" si="2"/>
        <v>#REF!</v>
      </c>
      <c r="F48" s="28" t="e">
        <f t="shared" si="2"/>
        <v>#REF!</v>
      </c>
      <c r="G48" s="28" t="e">
        <f t="shared" si="2"/>
        <v>#REF!</v>
      </c>
      <c r="H48" s="88" t="e">
        <f t="shared" si="2"/>
        <v>#REF!</v>
      </c>
      <c r="I48" s="100" t="e">
        <f t="shared" si="2"/>
        <v>#REF!</v>
      </c>
      <c r="J48" s="88" t="e">
        <f t="shared" si="2"/>
        <v>#REF!</v>
      </c>
      <c r="K48" s="83"/>
      <c r="L48" s="24"/>
      <c r="M48" s="24"/>
    </row>
    <row r="49" ht="12.75"/>
    <row r="50" spans="1:16" ht="12.75">
      <c r="A50" s="20" t="s">
        <v>205</v>
      </c>
      <c r="B50" s="21" t="s">
        <v>206</v>
      </c>
      <c r="F50" s="70" t="s">
        <v>29</v>
      </c>
      <c r="G50" s="21" t="s">
        <v>45</v>
      </c>
      <c r="H50" s="21" t="s">
        <v>288</v>
      </c>
      <c r="J50" s="20" t="s">
        <v>284</v>
      </c>
      <c r="K50" s="134" t="s">
        <v>285</v>
      </c>
      <c r="L50" s="135"/>
      <c r="P50"/>
    </row>
    <row r="51" spans="1:16" ht="12.75">
      <c r="A51" s="26" t="s">
        <v>45</v>
      </c>
      <c r="B51" s="25">
        <f>COUNTA(Master!#REF!:Master!#REF!)</f>
        <v>1</v>
      </c>
      <c r="C51" s="18"/>
      <c r="F51" s="26" t="s">
        <v>130</v>
      </c>
      <c r="G51" s="25" t="e">
        <f aca="true" t="shared" si="3" ref="G51:G61">SUMIF(K$2:K$47,F51,B$2:B$47)</f>
        <v>#REF!</v>
      </c>
      <c r="H51" s="25" t="e">
        <f aca="true" t="shared" si="4" ref="H51:H61">SUMIF(K$2:K$47,F51,H$2:H$47)</f>
        <v>#REF!</v>
      </c>
      <c r="J51" s="90">
        <v>17</v>
      </c>
      <c r="K51" s="132" t="s">
        <v>287</v>
      </c>
      <c r="L51" s="133"/>
      <c r="P51"/>
    </row>
    <row r="52" spans="1:16" ht="13.5" thickBot="1">
      <c r="A52" s="26" t="s">
        <v>204</v>
      </c>
      <c r="B52" s="25" t="e">
        <f>COUNTIF(Master!#REF!:Master!#REF!,"T")</f>
        <v>#REF!</v>
      </c>
      <c r="F52" s="26" t="s">
        <v>80</v>
      </c>
      <c r="G52" s="25" t="e">
        <f t="shared" si="3"/>
        <v>#REF!</v>
      </c>
      <c r="H52" s="25" t="e">
        <f t="shared" si="4"/>
        <v>#REF!</v>
      </c>
      <c r="J52" s="105">
        <v>10</v>
      </c>
      <c r="K52" s="132" t="s">
        <v>286</v>
      </c>
      <c r="L52" s="133"/>
      <c r="P52"/>
    </row>
    <row r="53" spans="1:16" ht="12.75">
      <c r="A53" s="26" t="s">
        <v>42</v>
      </c>
      <c r="B53" s="25" t="e">
        <f>COUNTIF(Master!#REF!:Master!#REF!,"E")</f>
        <v>#REF!</v>
      </c>
      <c r="D53" s="102" t="s">
        <v>11</v>
      </c>
      <c r="F53" s="26" t="s">
        <v>227</v>
      </c>
      <c r="G53" s="25" t="e">
        <f t="shared" si="3"/>
        <v>#REF!</v>
      </c>
      <c r="H53" s="25" t="e">
        <f t="shared" si="4"/>
        <v>#REF!</v>
      </c>
      <c r="J53" s="117">
        <v>2</v>
      </c>
      <c r="K53" s="132" t="s">
        <v>293</v>
      </c>
      <c r="L53" s="133"/>
      <c r="P53"/>
    </row>
    <row r="54" spans="1:16" ht="12.75">
      <c r="A54" s="26" t="s">
        <v>48</v>
      </c>
      <c r="B54" s="25" t="e">
        <f>COUNTIF(Master!#REF!:Master!#REF!,A54)</f>
        <v>#REF!</v>
      </c>
      <c r="D54" s="103" t="s">
        <v>10</v>
      </c>
      <c r="F54" s="26" t="s">
        <v>71</v>
      </c>
      <c r="G54" s="25" t="e">
        <f t="shared" si="3"/>
        <v>#REF!</v>
      </c>
      <c r="H54" s="25" t="e">
        <f t="shared" si="4"/>
        <v>#REF!</v>
      </c>
      <c r="J54" s="125">
        <v>5</v>
      </c>
      <c r="K54" s="132" t="s">
        <v>292</v>
      </c>
      <c r="L54" s="133"/>
      <c r="P54"/>
    </row>
    <row r="55" spans="1:16" ht="13.5" thickBot="1">
      <c r="A55" s="26" t="s">
        <v>49</v>
      </c>
      <c r="B55" s="25" t="e">
        <f>COUNTIF(Master!#REF!:Master!#REF!,A55)</f>
        <v>#REF!</v>
      </c>
      <c r="D55" s="101" t="e">
        <f>(B48-H48)/B48</f>
        <v>#REF!</v>
      </c>
      <c r="F55" s="26" t="s">
        <v>50</v>
      </c>
      <c r="G55" s="25" t="e">
        <f t="shared" si="3"/>
        <v>#REF!</v>
      </c>
      <c r="H55" s="25" t="e">
        <f t="shared" si="4"/>
        <v>#REF!</v>
      </c>
      <c r="J55" s="141">
        <v>2</v>
      </c>
      <c r="K55" s="148" t="s">
        <v>290</v>
      </c>
      <c r="L55" s="149"/>
      <c r="P55"/>
    </row>
    <row r="56" spans="1:16" ht="13.5" thickBot="1">
      <c r="A56" s="26" t="s">
        <v>172</v>
      </c>
      <c r="B56" s="25" t="e">
        <f>COUNTIF(Master!#REF!:Master!#REF!,A56)</f>
        <v>#REF!</v>
      </c>
      <c r="F56" s="26" t="s">
        <v>81</v>
      </c>
      <c r="G56" s="25" t="e">
        <f t="shared" si="3"/>
        <v>#REF!</v>
      </c>
      <c r="H56" s="25" t="e">
        <f t="shared" si="4"/>
        <v>#REF!</v>
      </c>
      <c r="J56" s="25">
        <f>COUNTIF(M2:M47,"Open")</f>
        <v>0</v>
      </c>
      <c r="K56" s="132" t="s">
        <v>291</v>
      </c>
      <c r="L56" s="133"/>
      <c r="P56"/>
    </row>
    <row r="57" spans="1:16" ht="12.75">
      <c r="A57" s="26" t="s">
        <v>47</v>
      </c>
      <c r="B57" s="25" t="e">
        <f>COUNTIF(Master!#REF!:Master!#REF!,A57)</f>
        <v>#REF!</v>
      </c>
      <c r="D57" s="102" t="s">
        <v>18</v>
      </c>
      <c r="F57" s="26" t="s">
        <v>156</v>
      </c>
      <c r="G57" s="25" t="e">
        <f t="shared" si="3"/>
        <v>#REF!</v>
      </c>
      <c r="H57" s="25" t="e">
        <f t="shared" si="4"/>
        <v>#REF!</v>
      </c>
      <c r="J57" s="28">
        <f>SUM(J51:J56)</f>
        <v>36</v>
      </c>
      <c r="K57" s="132" t="s">
        <v>45</v>
      </c>
      <c r="L57" s="133"/>
      <c r="P57"/>
    </row>
    <row r="58" spans="1:16" ht="12.75">
      <c r="A58" s="26" t="s">
        <v>82</v>
      </c>
      <c r="B58" s="25">
        <f>COUNTA(Master!#REF!:Master!#REF!)</f>
        <v>1</v>
      </c>
      <c r="D58" s="103" t="s">
        <v>19</v>
      </c>
      <c r="F58" s="26" t="s">
        <v>171</v>
      </c>
      <c r="G58" s="25" t="e">
        <f t="shared" si="3"/>
        <v>#REF!</v>
      </c>
      <c r="H58" s="25" t="e">
        <f t="shared" si="4"/>
        <v>#REF!</v>
      </c>
      <c r="K58" s="16"/>
      <c r="P58"/>
    </row>
    <row r="59" spans="1:16" ht="12.75">
      <c r="A59" s="26" t="s">
        <v>133</v>
      </c>
      <c r="B59" s="25" t="e">
        <f>COUNTIF(Master!#REF!:Master!#REF!,"Editor To Do")</f>
        <v>#REF!</v>
      </c>
      <c r="D59" s="137" t="e">
        <f>(SUMPRODUCT((Master!$L$1:Master!#REF!&lt;&gt;"")*(Master!$J$1:Master!#REF!=F$1)))+(SUMPRODUCT((Master!$L$1:Master!#REF!&lt;&gt;"")*(Master!$J$1:Master!#REF!="")))</f>
        <v>#REF!</v>
      </c>
      <c r="F59" s="26" t="s">
        <v>226</v>
      </c>
      <c r="G59" s="25" t="e">
        <f t="shared" si="3"/>
        <v>#REF!</v>
      </c>
      <c r="H59" s="25" t="e">
        <f t="shared" si="4"/>
        <v>#REF!</v>
      </c>
      <c r="K59" s="16"/>
      <c r="P59"/>
    </row>
    <row r="60" spans="1:16" ht="13.5" thickBot="1">
      <c r="A60" s="26" t="s">
        <v>247</v>
      </c>
      <c r="B60" s="25" t="e">
        <f>COUNTIF(Master!#REF!:Master!#REF!,"Done")</f>
        <v>#REF!</v>
      </c>
      <c r="D60" s="138" t="e">
        <f>D59/H48</f>
        <v>#REF!</v>
      </c>
      <c r="F60" s="26" t="s">
        <v>141</v>
      </c>
      <c r="G60" s="25" t="e">
        <f t="shared" si="3"/>
        <v>#REF!</v>
      </c>
      <c r="H60" s="25" t="e">
        <f t="shared" si="4"/>
        <v>#REF!</v>
      </c>
      <c r="K60" s="16"/>
      <c r="P60"/>
    </row>
    <row r="61" spans="1:16" ht="12.75">
      <c r="A61" s="26" t="s">
        <v>202</v>
      </c>
      <c r="B61" s="25" t="e">
        <f>COUNTIF(Master!#REF!:Master!#REF!,"")</f>
        <v>#REF!</v>
      </c>
      <c r="C61" s="65"/>
      <c r="D61" s="16"/>
      <c r="F61" s="26" t="s">
        <v>152</v>
      </c>
      <c r="G61" s="25" t="e">
        <f t="shared" si="3"/>
        <v>#REF!</v>
      </c>
      <c r="H61" s="25" t="e">
        <f t="shared" si="4"/>
        <v>#REF!</v>
      </c>
      <c r="K61" s="16"/>
      <c r="P61"/>
    </row>
    <row r="62" spans="6:16" ht="12.75">
      <c r="F62" s="71" t="s">
        <v>46</v>
      </c>
      <c r="G62" s="28" t="e">
        <f>SUM(G51:G61)</f>
        <v>#REF!</v>
      </c>
      <c r="H62" s="28" t="e">
        <f>SUM(H51:H61)</f>
        <v>#REF!</v>
      </c>
      <c r="P62"/>
    </row>
    <row r="94" spans="1:6" ht="12.75">
      <c r="A94" s="30" t="s">
        <v>68</v>
      </c>
      <c r="B94" s="31"/>
      <c r="C94" s="31"/>
      <c r="D94" s="98"/>
      <c r="E94" s="98"/>
      <c r="F94" s="32"/>
    </row>
    <row r="95" spans="1:6" ht="12.75">
      <c r="A95" s="33" t="s">
        <v>64</v>
      </c>
      <c r="B95" s="34"/>
      <c r="C95" s="34"/>
      <c r="D95" s="97"/>
      <c r="E95" s="97"/>
      <c r="F95" s="35"/>
    </row>
    <row r="96" spans="1:6" ht="12.75">
      <c r="A96" s="36" t="s">
        <v>69</v>
      </c>
      <c r="B96" s="34"/>
      <c r="C96" s="34"/>
      <c r="D96" s="97"/>
      <c r="E96" s="97"/>
      <c r="F96" s="35"/>
    </row>
    <row r="97" spans="1:6" ht="12.75">
      <c r="A97" s="33" t="s">
        <v>65</v>
      </c>
      <c r="B97" s="34"/>
      <c r="C97" s="34"/>
      <c r="D97" s="97"/>
      <c r="E97" s="97"/>
      <c r="F97" s="35"/>
    </row>
    <row r="98" spans="1:6" ht="12.75">
      <c r="A98" s="37" t="s">
        <v>249</v>
      </c>
      <c r="B98" s="34"/>
      <c r="C98" s="34"/>
      <c r="D98" s="97"/>
      <c r="E98" s="97"/>
      <c r="F98" s="35"/>
    </row>
    <row r="99" spans="1:6" ht="12.75">
      <c r="A99" s="37" t="s">
        <v>250</v>
      </c>
      <c r="B99" s="34"/>
      <c r="C99" s="34"/>
      <c r="D99" s="97"/>
      <c r="E99" s="97"/>
      <c r="F99" s="35"/>
    </row>
    <row r="100" spans="1:6" ht="12.75">
      <c r="A100" s="38" t="s">
        <v>70</v>
      </c>
      <c r="B100" s="34"/>
      <c r="C100" s="34"/>
      <c r="D100" s="97"/>
      <c r="E100" s="97"/>
      <c r="F100" s="35"/>
    </row>
    <row r="101" spans="1:6" ht="12.75">
      <c r="A101" s="33" t="s">
        <v>57</v>
      </c>
      <c r="B101" s="34"/>
      <c r="C101" s="34"/>
      <c r="D101" s="97"/>
      <c r="E101" s="97"/>
      <c r="F101" s="35"/>
    </row>
    <row r="102" spans="1:6" ht="12.75">
      <c r="A102" s="37" t="s">
        <v>67</v>
      </c>
      <c r="B102" s="34"/>
      <c r="C102" s="34"/>
      <c r="D102" s="97"/>
      <c r="E102" s="97"/>
      <c r="F102" s="35"/>
    </row>
    <row r="103" spans="1:6" ht="12.75">
      <c r="A103" s="37" t="s">
        <v>62</v>
      </c>
      <c r="B103" s="34"/>
      <c r="C103" s="34"/>
      <c r="D103" s="97"/>
      <c r="E103" s="97"/>
      <c r="F103" s="35"/>
    </row>
    <row r="104" spans="1:6" ht="12.75">
      <c r="A104" s="37" t="s">
        <v>63</v>
      </c>
      <c r="B104" s="34"/>
      <c r="C104" s="34"/>
      <c r="D104" s="97"/>
      <c r="E104" s="97"/>
      <c r="F104" s="35"/>
    </row>
    <row r="105" spans="1:6" ht="12.75">
      <c r="A105" s="39" t="s">
        <v>66</v>
      </c>
      <c r="B105" s="40"/>
      <c r="C105" s="40"/>
      <c r="D105" s="99"/>
      <c r="E105" s="99"/>
      <c r="F105" s="41"/>
    </row>
    <row r="106" ht="12.75">
      <c r="A106" s="14"/>
    </row>
    <row r="107" spans="1:6" ht="12.75">
      <c r="A107" s="30" t="s">
        <v>52</v>
      </c>
      <c r="B107" s="31"/>
      <c r="C107" s="31"/>
      <c r="D107" s="98"/>
      <c r="E107" s="98"/>
      <c r="F107" s="32"/>
    </row>
    <row r="108" spans="1:6" ht="12.75">
      <c r="A108" s="33" t="s">
        <v>53</v>
      </c>
      <c r="B108" s="34"/>
      <c r="C108" s="34"/>
      <c r="D108" s="97"/>
      <c r="E108" s="97"/>
      <c r="F108" s="35"/>
    </row>
    <row r="109" spans="1:6" ht="12.75">
      <c r="A109" s="33" t="s">
        <v>54</v>
      </c>
      <c r="B109" s="34"/>
      <c r="C109" s="34"/>
      <c r="D109" s="97"/>
      <c r="E109" s="97"/>
      <c r="F109" s="35"/>
    </row>
    <row r="110" spans="1:6" ht="12.75">
      <c r="A110" s="37" t="s">
        <v>59</v>
      </c>
      <c r="B110" s="34"/>
      <c r="C110" s="34"/>
      <c r="D110" s="97"/>
      <c r="E110" s="97"/>
      <c r="F110" s="35"/>
    </row>
    <row r="111" spans="1:6" ht="12.75">
      <c r="A111" s="37" t="s">
        <v>58</v>
      </c>
      <c r="B111" s="34"/>
      <c r="C111" s="34"/>
      <c r="D111" s="97"/>
      <c r="E111" s="97"/>
      <c r="F111" s="35"/>
    </row>
    <row r="112" spans="1:6" ht="12.75">
      <c r="A112" s="37" t="s">
        <v>60</v>
      </c>
      <c r="B112" s="34"/>
      <c r="C112" s="34"/>
      <c r="D112" s="97"/>
      <c r="E112" s="97"/>
      <c r="F112" s="35"/>
    </row>
    <row r="113" spans="1:6" ht="12.75">
      <c r="A113" s="33" t="s">
        <v>61</v>
      </c>
      <c r="B113" s="34"/>
      <c r="C113" s="34"/>
      <c r="D113" s="97"/>
      <c r="E113" s="97"/>
      <c r="F113" s="35"/>
    </row>
    <row r="114" spans="1:6" ht="12.75">
      <c r="A114" s="33" t="s">
        <v>57</v>
      </c>
      <c r="B114" s="34"/>
      <c r="C114" s="34"/>
      <c r="D114" s="97"/>
      <c r="E114" s="97"/>
      <c r="F114" s="35"/>
    </row>
    <row r="115" spans="1:6" ht="12.75">
      <c r="A115" s="37" t="s">
        <v>56</v>
      </c>
      <c r="B115" s="34"/>
      <c r="C115" s="34"/>
      <c r="D115" s="97"/>
      <c r="E115" s="97"/>
      <c r="F115" s="35"/>
    </row>
    <row r="116" spans="1:6" ht="12.75">
      <c r="A116" s="37" t="s">
        <v>55</v>
      </c>
      <c r="B116" s="34"/>
      <c r="C116" s="34"/>
      <c r="D116" s="97"/>
      <c r="E116" s="97"/>
      <c r="F116" s="35"/>
    </row>
    <row r="117" spans="1:6" ht="12.75">
      <c r="A117" s="37" t="s">
        <v>62</v>
      </c>
      <c r="B117" s="34"/>
      <c r="C117" s="34"/>
      <c r="D117" s="97"/>
      <c r="E117" s="97"/>
      <c r="F117" s="35"/>
    </row>
    <row r="118" spans="1:6" ht="12.75">
      <c r="A118" s="37" t="s">
        <v>63</v>
      </c>
      <c r="B118" s="34"/>
      <c r="C118" s="34"/>
      <c r="D118" s="97"/>
      <c r="E118" s="97"/>
      <c r="F118" s="35"/>
    </row>
    <row r="119" spans="1:6" ht="12.75">
      <c r="A119" s="39" t="s">
        <v>66</v>
      </c>
      <c r="B119" s="40"/>
      <c r="C119" s="40"/>
      <c r="D119" s="99"/>
      <c r="E119" s="99"/>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37">
      <selection activeCell="C58" sqref="C58"/>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6.25">
      <c r="A1" s="17" t="s">
        <v>207</v>
      </c>
      <c r="B1" s="15" t="s">
        <v>199</v>
      </c>
      <c r="C1" s="13" t="s">
        <v>75</v>
      </c>
      <c r="D1" s="13" t="s">
        <v>200</v>
      </c>
      <c r="E1" s="13" t="s">
        <v>79</v>
      </c>
      <c r="F1" s="13" t="s">
        <v>32</v>
      </c>
      <c r="G1" s="78" t="s">
        <v>277</v>
      </c>
    </row>
    <row r="2" spans="1:7" ht="12.75">
      <c r="A2" s="42">
        <v>0</v>
      </c>
      <c r="B2" s="43" t="s">
        <v>252</v>
      </c>
      <c r="C2" s="43" t="s">
        <v>74</v>
      </c>
      <c r="D2" s="43" t="s">
        <v>251</v>
      </c>
      <c r="E2" s="44">
        <v>38653</v>
      </c>
      <c r="F2" s="43"/>
      <c r="G2" s="43" t="s">
        <v>259</v>
      </c>
    </row>
    <row r="3" spans="1:7" ht="26.25">
      <c r="A3" s="42">
        <f>A2+1</f>
        <v>1</v>
      </c>
      <c r="B3" s="43" t="s">
        <v>252</v>
      </c>
      <c r="C3" s="43" t="s">
        <v>221</v>
      </c>
      <c r="D3" s="43" t="s">
        <v>251</v>
      </c>
      <c r="E3" s="44">
        <v>38653</v>
      </c>
      <c r="F3" s="43"/>
      <c r="G3" s="43" t="s">
        <v>259</v>
      </c>
    </row>
    <row r="4" spans="1:7" ht="12.75">
      <c r="A4" s="42">
        <f aca="true" t="shared" si="0" ref="A4:A52">A3+1</f>
        <v>2</v>
      </c>
      <c r="B4" s="43" t="s">
        <v>184</v>
      </c>
      <c r="C4" s="43" t="s">
        <v>135</v>
      </c>
      <c r="D4" s="43" t="s">
        <v>251</v>
      </c>
      <c r="E4" s="44">
        <v>38666</v>
      </c>
      <c r="F4" s="43"/>
      <c r="G4" s="43" t="s">
        <v>259</v>
      </c>
    </row>
    <row r="5" spans="1:7" ht="12.75">
      <c r="A5" s="42">
        <f t="shared" si="0"/>
        <v>3</v>
      </c>
      <c r="B5" s="43" t="s">
        <v>136</v>
      </c>
      <c r="C5" s="43" t="s">
        <v>135</v>
      </c>
      <c r="D5" s="43" t="s">
        <v>251</v>
      </c>
      <c r="E5" s="44">
        <v>38668</v>
      </c>
      <c r="F5" s="43"/>
      <c r="G5" s="43" t="s">
        <v>259</v>
      </c>
    </row>
    <row r="6" spans="1:7" ht="12.75">
      <c r="A6" s="42">
        <f t="shared" si="0"/>
        <v>4</v>
      </c>
      <c r="B6" s="43" t="s">
        <v>185</v>
      </c>
      <c r="C6" s="43" t="s">
        <v>137</v>
      </c>
      <c r="D6" s="43" t="s">
        <v>251</v>
      </c>
      <c r="E6" s="44">
        <v>38669</v>
      </c>
      <c r="F6" s="43"/>
      <c r="G6" s="43" t="s">
        <v>259</v>
      </c>
    </row>
    <row r="7" spans="1:7" ht="12.75">
      <c r="A7" s="42">
        <f t="shared" si="0"/>
        <v>5</v>
      </c>
      <c r="B7" s="43" t="s">
        <v>185</v>
      </c>
      <c r="C7" s="43" t="s">
        <v>241</v>
      </c>
      <c r="D7" s="43" t="s">
        <v>242</v>
      </c>
      <c r="E7" s="44">
        <v>38670</v>
      </c>
      <c r="F7" s="43"/>
      <c r="G7" s="43" t="s">
        <v>259</v>
      </c>
    </row>
    <row r="8" spans="1:7" ht="158.25">
      <c r="A8" s="42">
        <f t="shared" si="0"/>
        <v>6</v>
      </c>
      <c r="B8" s="43" t="s">
        <v>185</v>
      </c>
      <c r="C8" s="43" t="s">
        <v>28</v>
      </c>
      <c r="D8" s="43" t="s">
        <v>242</v>
      </c>
      <c r="E8" s="44">
        <v>38670</v>
      </c>
      <c r="F8" s="43"/>
      <c r="G8" s="43" t="s">
        <v>259</v>
      </c>
    </row>
    <row r="9" spans="1:7" ht="52.5">
      <c r="A9" s="42">
        <f t="shared" si="0"/>
        <v>7</v>
      </c>
      <c r="B9" s="43" t="s">
        <v>185</v>
      </c>
      <c r="C9" s="43" t="s">
        <v>30</v>
      </c>
      <c r="D9" s="43" t="s">
        <v>242</v>
      </c>
      <c r="E9" s="44">
        <v>38670</v>
      </c>
      <c r="F9" s="43" t="s">
        <v>31</v>
      </c>
      <c r="G9" s="43" t="s">
        <v>259</v>
      </c>
    </row>
    <row r="10" spans="1:7" ht="132">
      <c r="A10" s="42">
        <f t="shared" si="0"/>
        <v>8</v>
      </c>
      <c r="B10" s="43" t="s">
        <v>185</v>
      </c>
      <c r="C10" s="43" t="s">
        <v>25</v>
      </c>
      <c r="D10" s="43" t="s">
        <v>242</v>
      </c>
      <c r="E10" s="44">
        <v>38670</v>
      </c>
      <c r="F10" s="43" t="s">
        <v>24</v>
      </c>
      <c r="G10" s="43" t="s">
        <v>259</v>
      </c>
    </row>
    <row r="11" spans="1:7" ht="396">
      <c r="A11" s="42">
        <f t="shared" si="0"/>
        <v>9</v>
      </c>
      <c r="B11" s="43" t="s">
        <v>185</v>
      </c>
      <c r="C11" s="72" t="s">
        <v>170</v>
      </c>
      <c r="D11" s="43" t="s">
        <v>242</v>
      </c>
      <c r="E11" s="44">
        <v>38670</v>
      </c>
      <c r="F11" s="72" t="s">
        <v>8</v>
      </c>
      <c r="G11" s="43" t="s">
        <v>259</v>
      </c>
    </row>
    <row r="12" spans="1:7" ht="382.5">
      <c r="A12" s="42">
        <f t="shared" si="0"/>
        <v>10</v>
      </c>
      <c r="B12" s="43" t="s">
        <v>185</v>
      </c>
      <c r="C12" s="72" t="s">
        <v>239</v>
      </c>
      <c r="D12" s="43" t="s">
        <v>242</v>
      </c>
      <c r="E12" s="44">
        <v>38671</v>
      </c>
      <c r="F12" s="43"/>
      <c r="G12" s="43" t="s">
        <v>259</v>
      </c>
    </row>
    <row r="13" spans="1:7" ht="105">
      <c r="A13" s="42">
        <f t="shared" si="0"/>
        <v>11</v>
      </c>
      <c r="B13" s="43" t="s">
        <v>185</v>
      </c>
      <c r="C13" s="72" t="s">
        <v>282</v>
      </c>
      <c r="D13" s="43" t="s">
        <v>242</v>
      </c>
      <c r="E13" s="44">
        <v>38671</v>
      </c>
      <c r="F13" s="43" t="s">
        <v>263</v>
      </c>
      <c r="G13" s="43" t="s">
        <v>259</v>
      </c>
    </row>
    <row r="14" spans="1:7" ht="26.25">
      <c r="A14" s="42">
        <f t="shared" si="0"/>
        <v>12</v>
      </c>
      <c r="B14" s="43" t="s">
        <v>185</v>
      </c>
      <c r="C14" s="43" t="s">
        <v>280</v>
      </c>
      <c r="D14" s="43" t="s">
        <v>242</v>
      </c>
      <c r="E14" s="44">
        <v>38671</v>
      </c>
      <c r="F14" s="43" t="s">
        <v>281</v>
      </c>
      <c r="G14" s="43" t="s">
        <v>259</v>
      </c>
    </row>
    <row r="15" spans="1:7" ht="132">
      <c r="A15" s="42">
        <f t="shared" si="0"/>
        <v>13</v>
      </c>
      <c r="B15" s="43" t="s">
        <v>185</v>
      </c>
      <c r="C15" s="43" t="s">
        <v>278</v>
      </c>
      <c r="D15" s="43" t="s">
        <v>242</v>
      </c>
      <c r="E15" s="44">
        <v>38671</v>
      </c>
      <c r="F15" s="43"/>
      <c r="G15" s="43" t="s">
        <v>259</v>
      </c>
    </row>
    <row r="16" spans="1:7" ht="12.75">
      <c r="A16" s="42">
        <f t="shared" si="0"/>
        <v>14</v>
      </c>
      <c r="B16" s="43" t="s">
        <v>185</v>
      </c>
      <c r="C16" s="43" t="s">
        <v>271</v>
      </c>
      <c r="D16" s="43" t="s">
        <v>242</v>
      </c>
      <c r="E16" s="44">
        <v>38671</v>
      </c>
      <c r="F16" s="43"/>
      <c r="G16" s="43" t="s">
        <v>259</v>
      </c>
    </row>
    <row r="17" spans="1:7" ht="26.25">
      <c r="A17" s="42">
        <f t="shared" si="0"/>
        <v>15</v>
      </c>
      <c r="B17" s="43" t="s">
        <v>185</v>
      </c>
      <c r="C17" s="43" t="s">
        <v>15</v>
      </c>
      <c r="D17" s="43" t="s">
        <v>242</v>
      </c>
      <c r="E17" s="44">
        <v>38671</v>
      </c>
      <c r="F17" s="43" t="s">
        <v>14</v>
      </c>
      <c r="G17" s="43" t="s">
        <v>259</v>
      </c>
    </row>
    <row r="18" spans="1:7" ht="92.25">
      <c r="A18" s="42">
        <f t="shared" si="0"/>
        <v>16</v>
      </c>
      <c r="B18" s="43" t="s">
        <v>185</v>
      </c>
      <c r="C18" s="43" t="s">
        <v>128</v>
      </c>
      <c r="D18" s="43" t="s">
        <v>242</v>
      </c>
      <c r="E18" s="44">
        <v>38671</v>
      </c>
      <c r="F18" s="43" t="s">
        <v>217</v>
      </c>
      <c r="G18" s="43" t="s">
        <v>259</v>
      </c>
    </row>
    <row r="19" spans="1:7" ht="26.25">
      <c r="A19" s="42">
        <f t="shared" si="0"/>
        <v>17</v>
      </c>
      <c r="B19" s="43" t="s">
        <v>185</v>
      </c>
      <c r="C19" s="43" t="s">
        <v>248</v>
      </c>
      <c r="D19" s="43" t="s">
        <v>242</v>
      </c>
      <c r="E19" s="44">
        <v>38672</v>
      </c>
      <c r="F19" s="43" t="s">
        <v>217</v>
      </c>
      <c r="G19" s="43" t="s">
        <v>259</v>
      </c>
    </row>
    <row r="20" spans="1:7" ht="26.25">
      <c r="A20" s="42">
        <f t="shared" si="0"/>
        <v>18</v>
      </c>
      <c r="B20" s="43" t="s">
        <v>185</v>
      </c>
      <c r="C20" s="43" t="s">
        <v>134</v>
      </c>
      <c r="D20" s="43" t="s">
        <v>242</v>
      </c>
      <c r="E20" s="44">
        <v>38672</v>
      </c>
      <c r="F20" s="43" t="s">
        <v>258</v>
      </c>
      <c r="G20" s="43" t="s">
        <v>259</v>
      </c>
    </row>
    <row r="21" spans="1:7" ht="52.5">
      <c r="A21" s="42">
        <f t="shared" si="0"/>
        <v>19</v>
      </c>
      <c r="B21" s="43" t="s">
        <v>185</v>
      </c>
      <c r="C21" s="43" t="s">
        <v>9</v>
      </c>
      <c r="D21" s="43" t="s">
        <v>242</v>
      </c>
      <c r="E21" s="44">
        <v>38672</v>
      </c>
      <c r="F21" s="43"/>
      <c r="G21" s="43" t="s">
        <v>243</v>
      </c>
    </row>
    <row r="22" spans="1:7" ht="12.75">
      <c r="A22" s="42">
        <f t="shared" si="0"/>
        <v>20</v>
      </c>
      <c r="B22" s="43" t="s">
        <v>185</v>
      </c>
      <c r="C22" s="43" t="s">
        <v>279</v>
      </c>
      <c r="D22" s="43" t="s">
        <v>242</v>
      </c>
      <c r="E22" s="44">
        <v>38673</v>
      </c>
      <c r="F22" s="43"/>
      <c r="G22" s="43" t="s">
        <v>243</v>
      </c>
    </row>
    <row r="23" spans="1:7" ht="12.75">
      <c r="A23" s="42">
        <f t="shared" si="0"/>
        <v>21</v>
      </c>
      <c r="B23" s="43" t="s">
        <v>185</v>
      </c>
      <c r="C23" s="43" t="s">
        <v>228</v>
      </c>
      <c r="D23" s="43" t="s">
        <v>242</v>
      </c>
      <c r="E23" s="44">
        <v>38673</v>
      </c>
      <c r="F23" s="43"/>
      <c r="G23" s="43" t="s">
        <v>243</v>
      </c>
    </row>
    <row r="24" spans="1:7" ht="26.25">
      <c r="A24" s="42">
        <f t="shared" si="0"/>
        <v>22</v>
      </c>
      <c r="B24" s="43" t="s">
        <v>191</v>
      </c>
      <c r="C24" s="43" t="s">
        <v>22</v>
      </c>
      <c r="D24" s="43" t="s">
        <v>242</v>
      </c>
      <c r="E24" s="44">
        <v>38708</v>
      </c>
      <c r="F24" s="43" t="s">
        <v>23</v>
      </c>
      <c r="G24" s="43" t="s">
        <v>243</v>
      </c>
    </row>
    <row r="25" spans="1:7" ht="52.5">
      <c r="A25" s="42">
        <f t="shared" si="0"/>
        <v>23</v>
      </c>
      <c r="B25" s="43" t="s">
        <v>194</v>
      </c>
      <c r="C25" s="43" t="s">
        <v>267</v>
      </c>
      <c r="D25" s="43" t="s">
        <v>242</v>
      </c>
      <c r="E25" s="44">
        <v>38729</v>
      </c>
      <c r="F25" s="43" t="s">
        <v>268</v>
      </c>
      <c r="G25" s="43" t="s">
        <v>243</v>
      </c>
    </row>
    <row r="26" spans="1:7" ht="105">
      <c r="A26" s="42">
        <f t="shared" si="0"/>
        <v>24</v>
      </c>
      <c r="B26" s="43" t="s">
        <v>195</v>
      </c>
      <c r="C26" s="43" t="s">
        <v>257</v>
      </c>
      <c r="D26" s="43" t="s">
        <v>242</v>
      </c>
      <c r="E26" s="44">
        <v>38733</v>
      </c>
      <c r="F26" s="43" t="s">
        <v>129</v>
      </c>
      <c r="G26" s="43" t="s">
        <v>243</v>
      </c>
    </row>
    <row r="27" spans="1:7" ht="105">
      <c r="A27" s="42">
        <f t="shared" si="0"/>
        <v>25</v>
      </c>
      <c r="B27" s="43" t="s">
        <v>195</v>
      </c>
      <c r="C27" s="43" t="s">
        <v>256</v>
      </c>
      <c r="D27" s="43" t="s">
        <v>242</v>
      </c>
      <c r="E27" s="44">
        <v>38733</v>
      </c>
      <c r="F27" s="43" t="s">
        <v>296</v>
      </c>
      <c r="G27" s="43" t="s">
        <v>243</v>
      </c>
    </row>
    <row r="28" spans="1:7" ht="118.5">
      <c r="A28" s="42">
        <f t="shared" si="0"/>
        <v>26</v>
      </c>
      <c r="B28" s="43" t="s">
        <v>195</v>
      </c>
      <c r="C28" s="43" t="s">
        <v>0</v>
      </c>
      <c r="D28" s="43" t="s">
        <v>242</v>
      </c>
      <c r="E28" s="44">
        <v>38735</v>
      </c>
      <c r="F28" s="43"/>
      <c r="G28" s="43" t="s">
        <v>243</v>
      </c>
    </row>
    <row r="29" spans="1:7" ht="171">
      <c r="A29" s="42">
        <f t="shared" si="0"/>
        <v>27</v>
      </c>
      <c r="B29" s="43" t="s">
        <v>195</v>
      </c>
      <c r="C29" s="43" t="s">
        <v>270</v>
      </c>
      <c r="D29" s="43" t="s">
        <v>242</v>
      </c>
      <c r="E29" s="44">
        <v>38735</v>
      </c>
      <c r="F29" s="43"/>
      <c r="G29" s="43" t="s">
        <v>269</v>
      </c>
    </row>
    <row r="30" spans="1:7" ht="144.75">
      <c r="A30" s="42">
        <f t="shared" si="0"/>
        <v>28</v>
      </c>
      <c r="B30" s="43" t="s">
        <v>195</v>
      </c>
      <c r="C30" s="43" t="s">
        <v>117</v>
      </c>
      <c r="D30" s="43" t="s">
        <v>242</v>
      </c>
      <c r="E30" s="44">
        <v>38735</v>
      </c>
      <c r="F30" s="43"/>
      <c r="G30" s="43" t="s">
        <v>269</v>
      </c>
    </row>
    <row r="31" spans="1:7" ht="144.75" customHeight="1">
      <c r="A31" s="42">
        <f t="shared" si="0"/>
        <v>29</v>
      </c>
      <c r="B31" s="43" t="s">
        <v>195</v>
      </c>
      <c r="C31" s="112" t="s">
        <v>303</v>
      </c>
      <c r="D31" s="43" t="s">
        <v>242</v>
      </c>
      <c r="E31" s="44">
        <v>38735</v>
      </c>
      <c r="F31" s="43"/>
      <c r="G31" s="43" t="s">
        <v>269</v>
      </c>
    </row>
    <row r="32" spans="1:7" ht="237">
      <c r="A32" s="42">
        <f t="shared" si="0"/>
        <v>30</v>
      </c>
      <c r="B32" s="43" t="s">
        <v>195</v>
      </c>
      <c r="C32" s="43" t="s">
        <v>253</v>
      </c>
      <c r="D32" s="43" t="s">
        <v>242</v>
      </c>
      <c r="E32" s="44">
        <v>38735</v>
      </c>
      <c r="F32" s="43"/>
      <c r="G32" s="43" t="s">
        <v>269</v>
      </c>
    </row>
    <row r="33" spans="1:7" ht="330">
      <c r="A33" s="42">
        <f t="shared" si="0"/>
        <v>31</v>
      </c>
      <c r="B33" s="43" t="s">
        <v>195</v>
      </c>
      <c r="C33" s="113" t="s">
        <v>272</v>
      </c>
      <c r="D33" s="43" t="s">
        <v>242</v>
      </c>
      <c r="E33" s="44">
        <v>38743</v>
      </c>
      <c r="F33" s="43"/>
      <c r="G33" s="43" t="s">
        <v>269</v>
      </c>
    </row>
    <row r="34" spans="1:7" ht="237">
      <c r="A34" s="42">
        <f t="shared" si="0"/>
        <v>32</v>
      </c>
      <c r="B34" s="43" t="s">
        <v>195</v>
      </c>
      <c r="C34" s="43" t="s">
        <v>20</v>
      </c>
      <c r="D34" s="43" t="s">
        <v>242</v>
      </c>
      <c r="E34" s="44">
        <v>38743</v>
      </c>
      <c r="F34" s="43"/>
      <c r="G34" s="43" t="s">
        <v>269</v>
      </c>
    </row>
    <row r="35" spans="1:7" ht="123">
      <c r="A35" s="42">
        <f t="shared" si="0"/>
        <v>33</v>
      </c>
      <c r="B35" s="43" t="s">
        <v>195</v>
      </c>
      <c r="C35" s="115" t="s">
        <v>84</v>
      </c>
      <c r="D35" s="43" t="s">
        <v>242</v>
      </c>
      <c r="E35" s="44">
        <v>38747</v>
      </c>
      <c r="F35" s="43"/>
      <c r="G35" s="43" t="s">
        <v>269</v>
      </c>
    </row>
    <row r="36" spans="1:7" ht="341.25" customHeight="1">
      <c r="A36" s="42">
        <f t="shared" si="0"/>
        <v>34</v>
      </c>
      <c r="B36" s="43" t="s">
        <v>195</v>
      </c>
      <c r="C36" s="115" t="s">
        <v>297</v>
      </c>
      <c r="D36" s="43" t="s">
        <v>242</v>
      </c>
      <c r="E36" s="44">
        <v>38749</v>
      </c>
      <c r="F36" s="43" t="s">
        <v>2</v>
      </c>
      <c r="G36" s="43" t="s">
        <v>269</v>
      </c>
    </row>
    <row r="37" spans="1:7" ht="61.5">
      <c r="A37" s="42">
        <f t="shared" si="0"/>
        <v>35</v>
      </c>
      <c r="B37" s="43" t="s">
        <v>195</v>
      </c>
      <c r="C37" s="115" t="s">
        <v>283</v>
      </c>
      <c r="D37" s="43" t="s">
        <v>242</v>
      </c>
      <c r="E37" s="44">
        <v>38750</v>
      </c>
      <c r="F37" s="43" t="s">
        <v>276</v>
      </c>
      <c r="G37" s="43" t="s">
        <v>269</v>
      </c>
    </row>
    <row r="38" spans="1:7" ht="72">
      <c r="A38" s="42">
        <f t="shared" si="0"/>
        <v>36</v>
      </c>
      <c r="B38" s="43" t="s">
        <v>195</v>
      </c>
      <c r="C38" s="115" t="s">
        <v>275</v>
      </c>
      <c r="D38" s="43" t="s">
        <v>242</v>
      </c>
      <c r="E38" s="44">
        <v>38756</v>
      </c>
      <c r="F38" s="43"/>
      <c r="G38" s="43"/>
    </row>
    <row r="39" spans="1:7" ht="123">
      <c r="A39" s="42">
        <f t="shared" si="0"/>
        <v>37</v>
      </c>
      <c r="B39" s="43" t="s">
        <v>195</v>
      </c>
      <c r="C39" s="136" t="s">
        <v>17</v>
      </c>
      <c r="D39" s="43" t="s">
        <v>242</v>
      </c>
      <c r="E39" s="44">
        <v>38756</v>
      </c>
      <c r="F39" s="43" t="s">
        <v>16</v>
      </c>
      <c r="G39" s="43"/>
    </row>
    <row r="40" spans="1:7" ht="12.75">
      <c r="A40" s="42">
        <f t="shared" si="0"/>
        <v>38</v>
      </c>
      <c r="B40" s="43" t="s">
        <v>294</v>
      </c>
      <c r="C40" s="43" t="s">
        <v>295</v>
      </c>
      <c r="D40" s="43" t="s">
        <v>242</v>
      </c>
      <c r="E40" s="44">
        <v>38757</v>
      </c>
      <c r="F40" s="43"/>
      <c r="G40" s="43"/>
    </row>
    <row r="41" spans="1:7" ht="26.25">
      <c r="A41" s="42">
        <f t="shared" si="0"/>
        <v>39</v>
      </c>
      <c r="B41" s="43" t="s">
        <v>294</v>
      </c>
      <c r="C41" s="43" t="s">
        <v>298</v>
      </c>
      <c r="D41" s="43" t="s">
        <v>242</v>
      </c>
      <c r="E41" s="44">
        <v>38757</v>
      </c>
      <c r="F41" s="43"/>
      <c r="G41" s="43"/>
    </row>
    <row r="42" spans="1:7" ht="12.75">
      <c r="A42" s="42">
        <f t="shared" si="0"/>
        <v>40</v>
      </c>
      <c r="B42" s="43" t="s">
        <v>294</v>
      </c>
      <c r="C42" s="43" t="s">
        <v>3</v>
      </c>
      <c r="D42" s="43" t="s">
        <v>242</v>
      </c>
      <c r="E42" s="44">
        <v>38757</v>
      </c>
      <c r="F42" s="43"/>
      <c r="G42" s="43"/>
    </row>
    <row r="43" spans="1:7" ht="26.25">
      <c r="A43" s="42">
        <f t="shared" si="0"/>
        <v>41</v>
      </c>
      <c r="B43" s="43" t="s">
        <v>301</v>
      </c>
      <c r="C43" s="43" t="s">
        <v>300</v>
      </c>
      <c r="D43" s="43" t="s">
        <v>242</v>
      </c>
      <c r="E43" s="44">
        <v>38769</v>
      </c>
      <c r="F43" s="43" t="s">
        <v>302</v>
      </c>
      <c r="G43" s="43"/>
    </row>
    <row r="44" spans="1:7" ht="39">
      <c r="A44" s="42">
        <f t="shared" si="0"/>
        <v>42</v>
      </c>
      <c r="B44" s="43" t="s">
        <v>301</v>
      </c>
      <c r="C44" s="43" t="s">
        <v>304</v>
      </c>
      <c r="D44" s="43" t="s">
        <v>242</v>
      </c>
      <c r="E44" s="44">
        <v>38769</v>
      </c>
      <c r="F44" s="43"/>
      <c r="G44" s="43"/>
    </row>
    <row r="45" spans="1:7" ht="12.75">
      <c r="A45" s="42">
        <f t="shared" si="0"/>
        <v>43</v>
      </c>
      <c r="B45" s="43" t="s">
        <v>301</v>
      </c>
      <c r="C45" s="43" t="s">
        <v>306</v>
      </c>
      <c r="D45" s="43" t="s">
        <v>242</v>
      </c>
      <c r="E45" s="44">
        <v>38770</v>
      </c>
      <c r="F45" s="43"/>
      <c r="G45" s="43"/>
    </row>
    <row r="46" spans="1:7" ht="12.75">
      <c r="A46" s="42">
        <f t="shared" si="0"/>
        <v>44</v>
      </c>
      <c r="B46" s="43"/>
      <c r="C46" s="43"/>
      <c r="D46" s="43"/>
      <c r="E46" s="43"/>
      <c r="F46" s="43"/>
      <c r="G46" s="43"/>
    </row>
    <row r="47" spans="1:7" ht="12.75">
      <c r="A47" s="42">
        <f t="shared" si="0"/>
        <v>45</v>
      </c>
      <c r="B47" s="43"/>
      <c r="C47" s="43"/>
      <c r="D47" s="43"/>
      <c r="E47" s="43"/>
      <c r="F47" s="43"/>
      <c r="G47" s="43"/>
    </row>
    <row r="48" spans="1:7" ht="12.75">
      <c r="A48" s="42">
        <f t="shared" si="0"/>
        <v>46</v>
      </c>
      <c r="B48" s="43"/>
      <c r="C48" s="43"/>
      <c r="D48" s="43"/>
      <c r="E48" s="43"/>
      <c r="F48" s="43"/>
      <c r="G48" s="43"/>
    </row>
    <row r="49" spans="1:7" ht="12.75">
      <c r="A49" s="42">
        <f t="shared" si="0"/>
        <v>47</v>
      </c>
      <c r="B49" s="43"/>
      <c r="C49" s="43"/>
      <c r="D49" s="43"/>
      <c r="E49" s="43"/>
      <c r="F49" s="43"/>
      <c r="G49" s="43"/>
    </row>
    <row r="50" spans="1:7" ht="12.75">
      <c r="A50" s="42">
        <f t="shared" si="0"/>
        <v>48</v>
      </c>
      <c r="B50" s="43"/>
      <c r="C50" s="43"/>
      <c r="D50" s="43"/>
      <c r="E50" s="43"/>
      <c r="F50" s="43"/>
      <c r="G50" s="43"/>
    </row>
    <row r="51" spans="1:7" ht="12.75">
      <c r="A51" s="42">
        <f t="shared" si="0"/>
        <v>49</v>
      </c>
      <c r="B51" s="43"/>
      <c r="C51" s="43"/>
      <c r="D51" s="43"/>
      <c r="E51" s="43"/>
      <c r="F51" s="43"/>
      <c r="G51" s="43"/>
    </row>
    <row r="52" spans="1:7" ht="12.75">
      <c r="A52" s="42">
        <f t="shared" si="0"/>
        <v>50</v>
      </c>
      <c r="B52" s="43"/>
      <c r="C52" s="43"/>
      <c r="D52" s="43"/>
      <c r="E52" s="43"/>
      <c r="F52" s="43"/>
      <c r="G52" s="43"/>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
      <c r="A1" s="10" t="s">
        <v>125</v>
      </c>
    </row>
    <row r="2" ht="12.75">
      <c r="A2" s="11"/>
    </row>
    <row r="3" ht="12.75">
      <c r="A3" s="11"/>
    </row>
    <row r="4" ht="12.75">
      <c r="A4" s="11"/>
    </row>
    <row r="5" ht="12.75">
      <c r="A5" s="11"/>
    </row>
    <row r="6" ht="12.75">
      <c r="A6" s="29" t="s">
        <v>178</v>
      </c>
    </row>
    <row r="7" ht="12.75">
      <c r="A7" s="14" t="s">
        <v>179</v>
      </c>
    </row>
    <row r="8" ht="12.75">
      <c r="A8" s="14" t="s">
        <v>180</v>
      </c>
    </row>
    <row r="9" ht="12.75">
      <c r="A9" s="14" t="s">
        <v>181</v>
      </c>
    </row>
    <row r="10" ht="12.75">
      <c r="A10" s="14" t="s">
        <v>182</v>
      </c>
    </row>
    <row r="11" ht="12.75">
      <c r="A11" s="14" t="s">
        <v>183</v>
      </c>
    </row>
    <row r="12" ht="12.75">
      <c r="A12" s="14" t="s">
        <v>184</v>
      </c>
    </row>
    <row r="13" ht="12.75">
      <c r="A13" s="14" t="s">
        <v>185</v>
      </c>
    </row>
    <row r="14" ht="12.75">
      <c r="A14" s="14" t="s">
        <v>187</v>
      </c>
    </row>
    <row r="15" ht="12.75">
      <c r="A15" s="14" t="s">
        <v>188</v>
      </c>
    </row>
    <row r="16" ht="12.75">
      <c r="A16" s="14" t="s">
        <v>189</v>
      </c>
    </row>
    <row r="17" ht="12.75">
      <c r="A17" s="14" t="s">
        <v>190</v>
      </c>
    </row>
    <row r="18" ht="12.75">
      <c r="A18" s="14" t="s">
        <v>191</v>
      </c>
    </row>
    <row r="19" ht="12.75">
      <c r="A19" s="14" t="s">
        <v>192</v>
      </c>
    </row>
    <row r="20" ht="12.75">
      <c r="A20" s="14" t="s">
        <v>193</v>
      </c>
    </row>
    <row r="21" ht="12.75">
      <c r="A21" s="14" t="s">
        <v>194</v>
      </c>
    </row>
    <row r="22" ht="12.75">
      <c r="A22" s="14" t="s">
        <v>195</v>
      </c>
    </row>
    <row r="23" ht="12.75">
      <c r="A23" s="14" t="s">
        <v>196</v>
      </c>
    </row>
    <row r="24" ht="12.75">
      <c r="A24" s="14" t="s">
        <v>197</v>
      </c>
    </row>
    <row r="25" ht="12.75">
      <c r="A25" s="11"/>
    </row>
    <row r="26" ht="12.75">
      <c r="A26" s="11"/>
    </row>
    <row r="27" ht="12.75">
      <c r="A27" s="11"/>
    </row>
    <row r="28" ht="12.75">
      <c r="A28" s="11"/>
    </row>
    <row r="29" ht="12.75">
      <c r="A29" s="11"/>
    </row>
    <row r="30" ht="12.75">
      <c r="A30" s="11" t="s">
        <v>73</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Floyd Simpson</cp:lastModifiedBy>
  <cp:lastPrinted>2005-03-16T14:43:57Z</cp:lastPrinted>
  <dcterms:created xsi:type="dcterms:W3CDTF">2004-07-14T16:37:20Z</dcterms:created>
  <dcterms:modified xsi:type="dcterms:W3CDTF">2006-03-02T18:03:05Z</dcterms:modified>
  <cp:category/>
  <cp:version/>
  <cp:contentType/>
  <cp:contentStatus/>
</cp:coreProperties>
</file>