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3820" windowHeight="15465" activeTab="1"/>
  </bookViews>
  <sheets>
    <sheet name="Title" sheetId="1" r:id="rId1"/>
    <sheet name="Portable&lt;=&gt;CPE" sheetId="2" r:id="rId2"/>
  </sheets>
  <definedNames>
    <definedName name="_xlnm.Print_Area" localSheetId="1">'Portable&lt;=&gt;CPE'!#REF!</definedName>
    <definedName name="_xlnm.Print_Area" localSheetId="0">'Title'!$A$1:$I$6</definedName>
  </definedNames>
  <calcPr fullCalcOnLoad="1"/>
</workbook>
</file>

<file path=xl/comments2.xml><?xml version="1.0" encoding="utf-8"?>
<comments xmlns="http://schemas.openxmlformats.org/spreadsheetml/2006/main">
  <authors>
    <author>Lead-Editor</author>
    <author>G. Chouinard</author>
  </authors>
  <commentList>
    <comment ref="B11" authorId="0">
      <text>
        <r>
          <rPr>
            <sz val="8"/>
            <rFont val="Tahoma"/>
            <family val="0"/>
          </rPr>
          <t xml:space="preserve">FCC 08-260 assumes 0 dBi gain at the DTV receiver instead of the on-axis gain of 10 + 2.15 dBi - 4 dB cable loss.  The difference being 8.15 dB which is assumed to correspond to the off-axis discrimination att he DTV receive antenna.
</t>
        </r>
      </text>
    </comment>
    <comment ref="F11" authorId="0">
      <text>
        <r>
          <rPr>
            <sz val="8"/>
            <rFont val="Tahoma"/>
            <family val="0"/>
          </rPr>
          <t>FCC 08-260 assumes 0 dBi gain at the DTV receiver instead of the on-axis gain of 10 + 2.15 dBi - 4 dB cable loss.  The difference being 8.15 dB which is assumed to correspond to the off-axis discrimination at the DTV receive antenna.  Same values are assumed at the WRAN CPE.</t>
        </r>
      </text>
    </comment>
    <comment ref="E16" authorId="0">
      <text>
        <r>
          <rPr>
            <sz val="8"/>
            <rFont val="Tahoma"/>
            <family val="0"/>
          </rPr>
          <t>For a D/U= 0 dB which is equivalent to 3 dB receiver desensitization.</t>
        </r>
      </text>
    </comment>
    <comment ref="A8" authorId="0">
      <text>
        <r>
          <rPr>
            <sz val="8"/>
            <rFont val="Tahoma"/>
            <family val="0"/>
          </rPr>
          <t>Equivalent to indoor attenuation exponent of 2.5 over 10 m.</t>
        </r>
      </text>
    </comment>
    <comment ref="E8" authorId="0">
      <text>
        <r>
          <rPr>
            <sz val="8"/>
            <rFont val="Tahoma"/>
            <family val="0"/>
          </rPr>
          <t>Equivalent to indoor attenuation exponent of 2.5 over 10 m.</t>
        </r>
      </text>
    </comment>
    <comment ref="A37" authorId="0">
      <text>
        <r>
          <rPr>
            <sz val="8"/>
            <rFont val="Tahoma"/>
            <family val="0"/>
          </rPr>
          <t>Equivalent to indoor attenuation exponent of 2.5 over 10 m.</t>
        </r>
      </text>
    </comment>
    <comment ref="E37" authorId="0">
      <text>
        <r>
          <rPr>
            <sz val="8"/>
            <rFont val="Tahoma"/>
            <family val="0"/>
          </rPr>
          <t>Equivalent to indoor attenuation exponent of 2.5 over 10 m.</t>
        </r>
      </text>
    </comment>
    <comment ref="F17" authorId="0">
      <text>
        <r>
          <rPr>
            <sz val="8"/>
            <rFont val="Tahoma"/>
            <family val="0"/>
          </rPr>
          <t>Likely to be larger since the elevation angle will be smaller due to the larger separation distance.</t>
        </r>
      </text>
    </comment>
    <comment ref="F18" authorId="0">
      <text>
        <r>
          <rPr>
            <sz val="8"/>
            <rFont val="Tahoma"/>
            <family val="0"/>
          </rPr>
          <t>Filtering in CPE receiver assumed to be similar to that of DTV receiver.</t>
        </r>
      </text>
    </comment>
    <comment ref="E24" authorId="1">
      <text>
        <r>
          <rPr>
            <sz val="8"/>
            <rFont val="Tahoma"/>
            <family val="0"/>
          </rPr>
          <t>TV chnnel 38</t>
        </r>
      </text>
    </comment>
    <comment ref="F26" authorId="1">
      <text>
        <r>
          <rPr>
            <sz val="8"/>
            <rFont val="Tahoma"/>
            <family val="0"/>
          </rPr>
          <t>FCC 08-260 assumes 0 dBi gain at the DTV receiver instead of the on-axis gain of 10 + 2.15 dBi - 4 dB cable loss.  3 dB antenna polarization discrimination is also asumed. Same values are used for the WRAN CPE.</t>
        </r>
      </text>
    </comment>
    <comment ref="A16" authorId="0">
      <text>
        <r>
          <rPr>
            <sz val="8"/>
            <rFont val="Tahoma"/>
            <family val="0"/>
          </rPr>
          <t>For a D/U= 0 dB which is equivalent to 3 dB receiver desensitization.</t>
        </r>
      </text>
    </comment>
    <comment ref="B17" authorId="0">
      <text>
        <r>
          <rPr>
            <sz val="8"/>
            <rFont val="Tahoma"/>
            <family val="0"/>
          </rPr>
          <t>Likely to be larger since the elevation angle will be smaller due to the larger separation distance.</t>
        </r>
      </text>
    </comment>
    <comment ref="B18" authorId="0">
      <text>
        <r>
          <rPr>
            <sz val="8"/>
            <rFont val="Tahoma"/>
            <family val="0"/>
          </rPr>
          <t>Filtering in CPE receiver assumed to be similar to that of DTV receiver.</t>
        </r>
      </text>
    </comment>
    <comment ref="A24" authorId="1">
      <text>
        <r>
          <rPr>
            <sz val="8"/>
            <rFont val="Tahoma"/>
            <family val="0"/>
          </rPr>
          <t>TV chnnel 38</t>
        </r>
      </text>
    </comment>
    <comment ref="B26" authorId="1">
      <text>
        <r>
          <rPr>
            <sz val="8"/>
            <rFont val="Tahoma"/>
            <family val="0"/>
          </rPr>
          <t>FCC 08-260 assumes 0 dBi gain at the DTV receiver instead of the on-axis gain of 10 + 2.15 dBi - 4 dB cable loss.  3 dB antenna polarization discrimination is also asumed. Same values are used for the WRAN CPE.</t>
        </r>
      </text>
    </comment>
    <comment ref="A45" authorId="0">
      <text>
        <r>
          <rPr>
            <sz val="8"/>
            <rFont val="Tahoma"/>
            <family val="0"/>
          </rPr>
          <t>For a D/U= 0 dB which is equivalent to 3 dB receiver desensitization.</t>
        </r>
      </text>
    </comment>
    <comment ref="E45" authorId="0">
      <text>
        <r>
          <rPr>
            <sz val="8"/>
            <rFont val="Tahoma"/>
            <family val="0"/>
          </rPr>
          <t>For a D/U= 0 dB which is equivalent to 3 dB receiver desensitization.</t>
        </r>
      </text>
    </comment>
    <comment ref="B46" authorId="0">
      <text>
        <r>
          <rPr>
            <sz val="8"/>
            <rFont val="Tahoma"/>
            <family val="0"/>
          </rPr>
          <t>Likely to be larger since the elevation angle will be smaller due to the larger separation distance.</t>
        </r>
      </text>
    </comment>
    <comment ref="F46" authorId="0">
      <text>
        <r>
          <rPr>
            <sz val="8"/>
            <rFont val="Tahoma"/>
            <family val="0"/>
          </rPr>
          <t>Likely to be larger since the elevation angle will be smaller due to the larger separation distance.</t>
        </r>
      </text>
    </comment>
    <comment ref="B47" authorId="0">
      <text>
        <r>
          <rPr>
            <sz val="8"/>
            <rFont val="Tahoma"/>
            <family val="0"/>
          </rPr>
          <t>Filtering in CPE receiver assumed to be similar to that of DTV receiver.</t>
        </r>
      </text>
    </comment>
    <comment ref="F47" authorId="0">
      <text>
        <r>
          <rPr>
            <sz val="8"/>
            <rFont val="Tahoma"/>
            <family val="0"/>
          </rPr>
          <t>Filtering in CPE receiver assumed to be similar to that of DTV receiver.</t>
        </r>
      </text>
    </comment>
    <comment ref="A53" authorId="1">
      <text>
        <r>
          <rPr>
            <sz val="8"/>
            <rFont val="Tahoma"/>
            <family val="0"/>
          </rPr>
          <t>TV chnnel 38</t>
        </r>
      </text>
    </comment>
    <comment ref="E53" authorId="1">
      <text>
        <r>
          <rPr>
            <sz val="8"/>
            <rFont val="Tahoma"/>
            <family val="0"/>
          </rPr>
          <t>TV chnnel 38</t>
        </r>
      </text>
    </comment>
    <comment ref="B55" authorId="1">
      <text>
        <r>
          <rPr>
            <sz val="8"/>
            <rFont val="Tahoma"/>
            <family val="0"/>
          </rPr>
          <t>FCC 08-260 assumes 0 dBi gain at the DTV receiver instead of the on-axis gain of 10 + 2.15 dBi - 4 dB cable loss.  3 dB antenna polarization discrimination is also asumed. Same values are used for the WRAN CPE.</t>
        </r>
      </text>
    </comment>
    <comment ref="F55" authorId="1">
      <text>
        <r>
          <rPr>
            <sz val="8"/>
            <rFont val="Tahoma"/>
            <family val="0"/>
          </rPr>
          <t>FCC 08-260 assumes 0 dBi gain at the DTV receiver instead of the on-axis gain of 10 + 2.15 dBi - 4 dB cable loss.  3 dB antenna polarization discrimination is also asumed. Same values are used for the WRAN CPE.</t>
        </r>
      </text>
    </comment>
    <comment ref="I41" authorId="1">
      <text>
        <r>
          <rPr>
            <sz val="8"/>
            <rFont val="Tahoma"/>
            <family val="0"/>
          </rPr>
          <t>TV chnnel 38</t>
        </r>
      </text>
    </comment>
  </commentList>
</comments>
</file>

<file path=xl/sharedStrings.xml><?xml version="1.0" encoding="utf-8"?>
<sst xmlns="http://schemas.openxmlformats.org/spreadsheetml/2006/main" count="232" uniqueCount="79">
  <si>
    <t>Personal/portable device interfering into 802.22 CPE</t>
  </si>
  <si>
    <t>Indoor Portable =&gt; CPE</t>
  </si>
  <si>
    <t>Outdoor Portable =&gt; CPE</t>
  </si>
  <si>
    <t>mW</t>
  </si>
  <si>
    <t>dBm</t>
  </si>
  <si>
    <t>Power flux density at 1 meter from the portable device</t>
  </si>
  <si>
    <t>dB(W/m^2)</t>
  </si>
  <si>
    <t>Reference distance between portable device and CPE</t>
  </si>
  <si>
    <t>m</t>
  </si>
  <si>
    <t>Additional indoor attenuation</t>
  </si>
  <si>
    <t>dB</t>
  </si>
  <si>
    <t>Wall attenuation</t>
  </si>
  <si>
    <t>Power flux density at ref. dist. from the portable device</t>
  </si>
  <si>
    <t>CPE RX antenna discrimination toward portable device</t>
  </si>
  <si>
    <t>Antenna polarization discrimination</t>
  </si>
  <si>
    <t>Field strength at reference distance</t>
  </si>
  <si>
    <t>dB(uV/m)</t>
  </si>
  <si>
    <t>Required minimum WRAN field strength for QPSK, rate: 1/2</t>
  </si>
  <si>
    <t>Excess interference at the WRAN CPE</t>
  </si>
  <si>
    <t>Minimum free-space distance for 0 dB interference</t>
  </si>
  <si>
    <t>3 dB desens.</t>
  </si>
  <si>
    <t xml:space="preserve">Co-channel distance:  </t>
  </si>
  <si>
    <t>km</t>
  </si>
  <si>
    <t xml:space="preserve">Adjacent channel D/U:  </t>
  </si>
  <si>
    <t xml:space="preserve">Adjacent channel distance: </t>
  </si>
  <si>
    <t xml:space="preserve">Allowed out-of-band emission level in 120 kHz: Part 15.209 (a): </t>
  </si>
  <si>
    <t>uV/m at 3 m</t>
  </si>
  <si>
    <t xml:space="preserve">Out-of band emission level in 6 MHz: </t>
  </si>
  <si>
    <t>dB(uV/m) at 3 m</t>
  </si>
  <si>
    <t xml:space="preserve">Alternate channels distance: </t>
  </si>
  <si>
    <t xml:space="preserve">Saturation level: </t>
  </si>
  <si>
    <t xml:space="preserve">Frequency of operation: </t>
  </si>
  <si>
    <t>MHz</t>
  </si>
  <si>
    <t xml:space="preserve">Isotropic antenna aperture:  </t>
  </si>
  <si>
    <t>m^2</t>
  </si>
  <si>
    <t xml:space="preserve">Saturation field strength: </t>
  </si>
  <si>
    <t xml:space="preserve">Saturation distance: </t>
  </si>
  <si>
    <t xml:space="preserve">802.22 CPE interfering into personal/portable device  </t>
  </si>
  <si>
    <t>CPE =&gt; Indoor Portable</t>
  </si>
  <si>
    <t>CPE =&gt; Outdoor Portable</t>
  </si>
  <si>
    <t>Watts</t>
  </si>
  <si>
    <t>dBW</t>
  </si>
  <si>
    <t>Power flux density at 1 meter from CPE</t>
  </si>
  <si>
    <t>CPE TX antenna discrimination toward portable device</t>
  </si>
  <si>
    <t>Required minimum portable device field strength</t>
  </si>
  <si>
    <r>
      <t xml:space="preserve">Maximum </t>
    </r>
    <r>
      <rPr>
        <u val="single"/>
        <sz val="10"/>
        <rFont val="Arial"/>
        <family val="2"/>
      </rPr>
      <t>permitted</t>
    </r>
    <r>
      <rPr>
        <sz val="10"/>
        <rFont val="Arial"/>
        <family val="0"/>
      </rPr>
      <t xml:space="preserve"> portable device EIRP</t>
    </r>
  </si>
  <si>
    <r>
      <t xml:space="preserve">Maximum </t>
    </r>
    <r>
      <rPr>
        <u val="single"/>
        <sz val="10"/>
        <rFont val="Arial"/>
        <family val="2"/>
      </rPr>
      <t>permitted</t>
    </r>
    <r>
      <rPr>
        <sz val="10"/>
        <rFont val="Arial"/>
        <family val="0"/>
      </rPr>
      <t xml:space="preserve"> CPE EIRP</t>
    </r>
  </si>
  <si>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</si>
  <si>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</si>
  <si>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</si>
  <si>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</si>
  <si>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</si>
  <si>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</si>
  <si>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</si>
  <si>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</si>
  <si>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</si>
  <si>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</si>
  <si>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</si>
  <si>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</si>
  <si>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</si>
  <si>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</si>
  <si>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</si>
  <si>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</si>
  <si>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</si>
  <si>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</si>
  <si>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</si>
  <si>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</si>
  <si>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</si>
  <si>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</si>
  <si>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February 2009</t>
  </si>
  <si>
    <t>Mutual interference between 802.22 WRAN CPEs and Portable Devices</t>
  </si>
  <si>
    <t>Sensitivity (QPSK rate:1/2)</t>
  </si>
  <si>
    <t>Antenna gain:</t>
  </si>
  <si>
    <t>dBi</t>
  </si>
  <si>
    <t>Required minimum field strength:</t>
  </si>
  <si>
    <t>Re: 19-07-0011-15-0000-parameters-for-simulation.doc</t>
  </si>
  <si>
    <t>doc.: IEEE sg-whitespace-09/0043r1</t>
  </si>
  <si>
    <t>2009-02-26</t>
  </si>
  <si>
    <t>802.11y, 5 MHz channel spacing</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</si>
</sst>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quot;$&quot;#,##0"/>
    <numFmt numFmtId="186" formatCode="0.0000000"/>
    <numFmt numFmtId="187" formatCode="#,##0.0"/>
    <numFmt numFmtId="188" formatCode="0.###"/>
    <numFmt numFmtId="189" formatCode="0.000000000000"/>
    <numFmt numFmtId="190" formatCode="#.#&quot; m&quot;"/>
    <numFmt numFmtId="191" formatCode="##.#&quot; dB&quot;"/>
    <numFmt numFmtId="192" formatCode="0&quot; dBm&quot;"/>
    <numFmt numFmtId="193" formatCode="##0.0&quot; dBm&quot;"/>
    <numFmt numFmtId="194" formatCode="##0&quot; m&quot;"/>
    <numFmt numFmtId="195" formatCode="0.00_);[Red]\(0.00\)"/>
    <numFmt numFmtId="196" formatCode="0.00_ ;[Red]\-0.00\ "/>
    <numFmt numFmtId="197" formatCode="0.0_ ;[Red]\-0.0\ "/>
    <numFmt numFmtId="198" formatCode="0.00_);[Red]\(0.0\)"/>
    <numFmt numFmtId="199" formatCode="0.0_);[Red]\(0.0\)"/>
    <numFmt numFmtId="200" formatCode="0.0_);[Red]\-0.0"/>
    <numFmt numFmtId="201" formatCode="0.0_);[Red]\-0.00"/>
    <numFmt numFmtId="202" formatCode="#,##0.000"/>
    <numFmt numFmtId="203" formatCode="##0.0&quot; dB&quot;"/>
    <numFmt numFmtId="204" formatCode="##0.00&quot; dB&quot;"/>
  </numFmts>
  <fonts count="15">
    <font>
      <sz val="10"/>
      <name val="Arial"/>
      <family val="0"/>
    </font>
    <font>
      <u val="single"/>
      <sz val="7.5"/>
      <color indexed="36"/>
      <name val="Arial"/>
      <family val="0"/>
    </font>
    <font>
      <u val="single"/>
      <sz val="10"/>
      <color indexed="12"/>
      <name val="Arial"/>
      <family val="0"/>
    </font>
    <font>
      <b/>
      <sz val="14"/>
      <name val="Arial"/>
      <family val="2"/>
    </font>
    <font>
      <b/>
      <sz val="10"/>
      <name val="Arial"/>
      <family val="2"/>
    </font>
    <font>
      <u val="single"/>
      <sz val="10"/>
      <name val="Arial"/>
      <family val="2"/>
    </font>
    <font>
      <sz val="10"/>
      <color indexed="10"/>
      <name val="Arial"/>
      <family val="2"/>
    </font>
    <font>
      <sz val="8"/>
      <name val="Tahoma"/>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8"/>
      <name val="Arial"/>
      <family val="2"/>
    </font>
  </fonts>
  <fills count="3">
    <fill>
      <patternFill/>
    </fill>
    <fill>
      <patternFill patternType="gray125"/>
    </fill>
    <fill>
      <patternFill patternType="solid">
        <fgColor indexed="11"/>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4" fillId="0" borderId="0" xfId="0" applyFont="1" applyAlignment="1">
      <alignment horizontal="center"/>
    </xf>
    <xf numFmtId="0" fontId="0" fillId="0" borderId="1" xfId="0" applyFill="1" applyBorder="1" applyAlignment="1">
      <alignment/>
    </xf>
    <xf numFmtId="0" fontId="4" fillId="0" borderId="2" xfId="0" applyFont="1" applyFill="1" applyBorder="1" applyAlignment="1">
      <alignment horizontal="center"/>
    </xf>
    <xf numFmtId="0" fontId="0" fillId="0" borderId="3" xfId="0" applyFill="1" applyBorder="1" applyAlignment="1">
      <alignment/>
    </xf>
    <xf numFmtId="0" fontId="0" fillId="0" borderId="4" xfId="0" applyFill="1" applyBorder="1" applyAlignment="1">
      <alignment/>
    </xf>
    <xf numFmtId="172" fontId="0" fillId="0" borderId="0" xfId="0" applyNumberFormat="1" applyFill="1" applyBorder="1" applyAlignment="1">
      <alignment horizontal="center" vertical="center"/>
    </xf>
    <xf numFmtId="0" fontId="0" fillId="0" borderId="5" xfId="0" applyFill="1" applyBorder="1" applyAlignment="1">
      <alignment/>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172" fontId="0" fillId="0" borderId="0" xfId="0" applyNumberFormat="1" applyFill="1" applyBorder="1" applyAlignment="1">
      <alignment horizontal="center"/>
    </xf>
    <xf numFmtId="0" fontId="0" fillId="0" borderId="6" xfId="0" applyFill="1" applyBorder="1" applyAlignment="1">
      <alignment/>
    </xf>
    <xf numFmtId="172" fontId="0" fillId="0" borderId="7" xfId="0" applyNumberFormat="1" applyFill="1" applyBorder="1" applyAlignment="1">
      <alignment horizontal="center"/>
    </xf>
    <xf numFmtId="0" fontId="0" fillId="0" borderId="8" xfId="0" applyFill="1" applyBorder="1" applyAlignment="1">
      <alignment/>
    </xf>
    <xf numFmtId="0" fontId="4" fillId="0" borderId="4" xfId="0" applyFont="1" applyFill="1" applyBorder="1" applyAlignment="1">
      <alignment/>
    </xf>
    <xf numFmtId="2" fontId="0" fillId="0" borderId="0" xfId="0" applyNumberFormat="1" applyFill="1" applyBorder="1" applyAlignment="1">
      <alignment horizontal="center"/>
    </xf>
    <xf numFmtId="0" fontId="4" fillId="0" borderId="5" xfId="0" applyFont="1" applyFill="1" applyBorder="1" applyAlignment="1">
      <alignment/>
    </xf>
    <xf numFmtId="0" fontId="0" fillId="0" borderId="4" xfId="0" applyFill="1" applyBorder="1" applyAlignment="1">
      <alignment horizontal="right"/>
    </xf>
    <xf numFmtId="4" fontId="0" fillId="0" borderId="0" xfId="0" applyNumberFormat="1" applyFill="1" applyBorder="1" applyAlignment="1">
      <alignment horizontal="center"/>
    </xf>
    <xf numFmtId="0" fontId="0" fillId="0" borderId="1" xfId="0" applyFill="1" applyBorder="1" applyAlignment="1">
      <alignment horizontal="right"/>
    </xf>
    <xf numFmtId="3" fontId="0" fillId="0" borderId="2" xfId="0" applyNumberFormat="1" applyFill="1" applyBorder="1" applyAlignment="1">
      <alignment horizontal="center"/>
    </xf>
    <xf numFmtId="172" fontId="0" fillId="0" borderId="9" xfId="0" applyNumberFormat="1" applyFill="1" applyBorder="1" applyAlignment="1">
      <alignment horizontal="right"/>
    </xf>
    <xf numFmtId="3" fontId="0" fillId="0" borderId="10" xfId="0" applyNumberFormat="1" applyFill="1" applyBorder="1" applyAlignment="1">
      <alignment horizontal="center"/>
    </xf>
    <xf numFmtId="0" fontId="0" fillId="0" borderId="11" xfId="0" applyFill="1" applyBorder="1" applyAlignment="1">
      <alignment/>
    </xf>
    <xf numFmtId="172" fontId="0" fillId="0" borderId="1" xfId="0" applyNumberFormat="1" applyFill="1" applyBorder="1" applyAlignment="1">
      <alignment horizontal="right"/>
    </xf>
    <xf numFmtId="172" fontId="0" fillId="0" borderId="4" xfId="0" applyNumberFormat="1" applyFill="1" applyBorder="1" applyAlignment="1">
      <alignment horizontal="right"/>
    </xf>
    <xf numFmtId="3" fontId="0" fillId="0" borderId="0" xfId="0" applyNumberFormat="1" applyFill="1" applyBorder="1" applyAlignment="1">
      <alignment horizontal="center"/>
    </xf>
    <xf numFmtId="0" fontId="0" fillId="0" borderId="5" xfId="0" applyBorder="1" applyAlignment="1">
      <alignment/>
    </xf>
    <xf numFmtId="187" fontId="0" fillId="0" borderId="10" xfId="0" applyNumberFormat="1" applyFill="1" applyBorder="1" applyAlignment="1">
      <alignment horizontal="center"/>
    </xf>
    <xf numFmtId="172" fontId="0" fillId="0" borderId="0" xfId="0" applyNumberFormat="1" applyFill="1" applyBorder="1" applyAlignment="1">
      <alignment horizontal="right"/>
    </xf>
    <xf numFmtId="0" fontId="0" fillId="0" borderId="0" xfId="0" applyFill="1" applyBorder="1" applyAlignment="1">
      <alignment/>
    </xf>
    <xf numFmtId="0" fontId="4" fillId="0" borderId="0" xfId="0" applyFont="1" applyFill="1" applyBorder="1" applyAlignment="1">
      <alignment horizontal="center"/>
    </xf>
    <xf numFmtId="0" fontId="0" fillId="0" borderId="0" xfId="0" applyFill="1" applyBorder="1" applyAlignment="1">
      <alignment horizontal="center"/>
    </xf>
    <xf numFmtId="172" fontId="6" fillId="0" borderId="0" xfId="0" applyNumberFormat="1" applyFont="1" applyFill="1" applyBorder="1" applyAlignment="1">
      <alignment horizontal="center"/>
    </xf>
    <xf numFmtId="0" fontId="0" fillId="0" borderId="9" xfId="0" applyFill="1" applyBorder="1" applyAlignment="1">
      <alignment/>
    </xf>
    <xf numFmtId="172" fontId="0" fillId="0" borderId="10" xfId="0" applyNumberFormat="1" applyFill="1" applyBorder="1" applyAlignment="1">
      <alignment horizontal="center"/>
    </xf>
    <xf numFmtId="0" fontId="8" fillId="0" borderId="0" xfId="0" applyFont="1" applyAlignment="1">
      <alignment/>
    </xf>
    <xf numFmtId="0" fontId="9" fillId="0" borderId="0" xfId="0" applyFont="1" applyAlignment="1">
      <alignment/>
    </xf>
    <xf numFmtId="49" fontId="9" fillId="0" borderId="0" xfId="0" applyNumberFormat="1" applyFont="1" applyAlignment="1">
      <alignment/>
    </xf>
    <xf numFmtId="49" fontId="9" fillId="0" borderId="0" xfId="0" applyNumberFormat="1" applyFont="1" applyAlignment="1" quotePrefix="1">
      <alignment/>
    </xf>
    <xf numFmtId="49" fontId="8" fillId="0" borderId="0" xfId="0" applyNumberFormat="1" applyFont="1" applyAlignment="1">
      <alignment/>
    </xf>
    <xf numFmtId="0" fontId="8" fillId="0" borderId="12" xfId="0" applyFont="1" applyBorder="1" applyAlignment="1">
      <alignment/>
    </xf>
    <xf numFmtId="0" fontId="8" fillId="0" borderId="0" xfId="0" applyFont="1" applyBorder="1" applyAlignment="1">
      <alignment/>
    </xf>
    <xf numFmtId="49" fontId="9" fillId="0" borderId="0" xfId="0" applyNumberFormat="1" applyFont="1" applyBorder="1" applyAlignment="1">
      <alignment/>
    </xf>
    <xf numFmtId="49" fontId="2" fillId="0" borderId="0" xfId="21" applyNumberFormat="1" applyAlignment="1">
      <alignment/>
    </xf>
    <xf numFmtId="0" fontId="8" fillId="0" borderId="0" xfId="0" applyFont="1" applyBorder="1" applyAlignment="1">
      <alignment vertical="top"/>
    </xf>
    <xf numFmtId="0" fontId="10" fillId="0" borderId="0" xfId="0" applyFont="1" applyBorder="1" applyAlignment="1">
      <alignment/>
    </xf>
    <xf numFmtId="0" fontId="10" fillId="0" borderId="0" xfId="0" applyFont="1" applyBorder="1" applyAlignment="1">
      <alignment horizontal="left" vertical="top" wrapText="1"/>
    </xf>
    <xf numFmtId="0" fontId="10" fillId="0" borderId="0" xfId="0" applyFont="1" applyBorder="1" applyAlignment="1">
      <alignment horizontal="justify" vertical="top" wrapText="1"/>
    </xf>
    <xf numFmtId="0" fontId="3" fillId="2" borderId="0" xfId="0" applyFont="1" applyFill="1" applyAlignment="1">
      <alignment horizontal="center" vertical="center"/>
    </xf>
    <xf numFmtId="172" fontId="0" fillId="0" borderId="4" xfId="0" applyNumberFormat="1" applyFill="1" applyBorder="1" applyAlignment="1">
      <alignment horizontal="lef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9" xfId="0" applyBorder="1" applyAlignment="1">
      <alignment/>
    </xf>
    <xf numFmtId="172" fontId="0" fillId="0" borderId="10" xfId="0" applyNumberFormat="1" applyFill="1" applyBorder="1" applyAlignment="1">
      <alignment horizontal="center" vertical="center"/>
    </xf>
    <xf numFmtId="0" fontId="4" fillId="0" borderId="0" xfId="0" applyFont="1" applyAlignment="1">
      <alignment/>
    </xf>
    <xf numFmtId="4" fontId="0" fillId="0" borderId="10" xfId="0" applyNumberFormat="1" applyFill="1" applyBorder="1" applyAlignment="1">
      <alignment horizontal="center"/>
    </xf>
    <xf numFmtId="0" fontId="13" fillId="0" borderId="0" xfId="0" applyFont="1" applyFill="1" applyBorder="1" applyAlignment="1">
      <alignment/>
    </xf>
    <xf numFmtId="0" fontId="0" fillId="0" borderId="0" xfId="0" applyBorder="1" applyAlignment="1">
      <alignment horizontal="center"/>
    </xf>
    <xf numFmtId="1" fontId="0" fillId="0" borderId="2" xfId="0" applyNumberFormat="1" applyFill="1" applyBorder="1" applyAlignment="1">
      <alignment horizontal="center" vertical="center"/>
    </xf>
  </cellXfs>
  <cellStyles count="9">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Mutual interference between 802.22 WRAN CPEs and personal/portable devices operating in TV white space in the context of the FCC R&amp;O technical assumptions is expressed in terms of minimum separation distance for:
- co-channel,
- adjacent chanel,
- alternate channels
for 3 dB receiver desensitization and for the nominal receiver saturation level.</a:t>
          </a:r>
        </a:p>
      </xdr:txBody>
    </xdr:sp>
    <xdr:clientData/>
  </xdr:twoCellAnchor>
  <xdr:twoCellAnchor>
    <xdr:from>
      <xdr:col>1</xdr:col>
      <xdr:colOff>0</xdr:colOff>
      <xdr:row>26</xdr:row>
      <xdr:rowOff>0</xdr:rowOff>
    </xdr:from>
    <xdr:to>
      <xdr:col>9</xdr:col>
      <xdr:colOff>0</xdr:colOff>
      <xdr:row>58</xdr:row>
      <xdr:rowOff>76200</xdr:rowOff>
    </xdr:to>
    <xdr:sp>
      <xdr:nvSpPr>
        <xdr:cNvPr id="2" name="TextBox 2"/>
        <xdr:cNvSpPr txBox="1">
          <a:spLocks noChangeArrowheads="1"/>
        </xdr:cNvSpPr>
      </xdr:nvSpPr>
      <xdr:spPr>
        <a:xfrm>
          <a:off x="876300" y="5019675"/>
          <a:ext cx="4972050" cy="560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75" zoomScaleNormal="75" workbookViewId="0" topLeftCell="A1">
      <selection activeCell="I6" sqref="I6"/>
    </sheetView>
  </sheetViews>
  <sheetFormatPr defaultColWidth="9.140625" defaultRowHeight="12.75"/>
  <cols>
    <col min="1" max="1" width="13.140625" style="36" customWidth="1"/>
    <col min="2" max="2" width="10.57421875" style="36" customWidth="1"/>
    <col min="3" max="16384" width="9.140625" style="36" customWidth="1"/>
  </cols>
  <sheetData>
    <row r="1" ht="18.75">
      <c r="B1" s="37" t="s">
        <v>47</v>
      </c>
    </row>
    <row r="2" ht="18.75">
      <c r="B2" s="37" t="s">
        <v>48</v>
      </c>
    </row>
    <row r="3" spans="1:2" ht="18.75">
      <c r="A3" s="36" t="s">
        <v>49</v>
      </c>
      <c r="B3" s="37" t="s">
        <v>76</v>
      </c>
    </row>
    <row r="4" spans="1:6" ht="18.75">
      <c r="A4" s="36" t="s">
        <v>50</v>
      </c>
      <c r="B4" s="38" t="s">
        <v>69</v>
      </c>
      <c r="F4" s="39"/>
    </row>
    <row r="5" spans="1:2" ht="15.75">
      <c r="A5" s="36" t="s">
        <v>51</v>
      </c>
      <c r="B5" s="40" t="s">
        <v>52</v>
      </c>
    </row>
    <row r="6" s="41" customFormat="1" ht="16.5" thickBot="1"/>
    <row r="7" spans="1:2" s="42" customFormat="1" ht="18.75">
      <c r="A7" s="42" t="s">
        <v>53</v>
      </c>
      <c r="B7" s="43" t="s">
        <v>70</v>
      </c>
    </row>
    <row r="8" spans="1:2" ht="15.75">
      <c r="A8" s="36" t="s">
        <v>54</v>
      </c>
      <c r="B8" s="40" t="s">
        <v>77</v>
      </c>
    </row>
    <row r="9" spans="1:9" ht="15.75">
      <c r="A9" s="36" t="s">
        <v>55</v>
      </c>
      <c r="B9" s="40" t="s">
        <v>56</v>
      </c>
      <c r="C9" s="40" t="s">
        <v>57</v>
      </c>
      <c r="D9" s="40"/>
      <c r="E9" s="40"/>
      <c r="F9" s="40"/>
      <c r="G9" s="40"/>
      <c r="H9" s="40"/>
      <c r="I9" s="40"/>
    </row>
    <row r="10" spans="2:9" ht="15.75">
      <c r="B10" s="40" t="s">
        <v>58</v>
      </c>
      <c r="C10" s="40" t="s">
        <v>59</v>
      </c>
      <c r="D10" s="40"/>
      <c r="E10" s="40"/>
      <c r="F10" s="40"/>
      <c r="G10" s="40"/>
      <c r="H10" s="40"/>
      <c r="I10" s="40"/>
    </row>
    <row r="11" spans="2:9" ht="15.75">
      <c r="B11" s="40" t="s">
        <v>60</v>
      </c>
      <c r="C11" s="40" t="s">
        <v>61</v>
      </c>
      <c r="D11" s="40"/>
      <c r="E11" s="40"/>
      <c r="F11" s="40"/>
      <c r="G11" s="40"/>
      <c r="H11" s="40"/>
      <c r="I11" s="40"/>
    </row>
    <row r="12" spans="2:9" ht="15.75">
      <c r="B12" s="40" t="s">
        <v>62</v>
      </c>
      <c r="C12" s="40" t="s">
        <v>63</v>
      </c>
      <c r="D12" s="40"/>
      <c r="E12" s="40"/>
      <c r="F12" s="40"/>
      <c r="G12" s="40"/>
      <c r="H12" s="40"/>
      <c r="I12" s="40"/>
    </row>
    <row r="13" spans="2:9" ht="15.75">
      <c r="B13" s="40" t="s">
        <v>64</v>
      </c>
      <c r="C13" s="40" t="s">
        <v>65</v>
      </c>
      <c r="D13" s="40"/>
      <c r="E13" s="40"/>
      <c r="F13" s="40"/>
      <c r="G13" s="40"/>
      <c r="H13" s="40"/>
      <c r="I13" s="40"/>
    </row>
    <row r="14" spans="2:9" ht="15.75">
      <c r="B14" s="40" t="s">
        <v>66</v>
      </c>
      <c r="C14" s="44" t="s">
        <v>67</v>
      </c>
      <c r="D14" s="40"/>
      <c r="E14" s="40"/>
      <c r="F14" s="40"/>
      <c r="G14" s="40"/>
      <c r="H14" s="40"/>
      <c r="I14" s="40"/>
    </row>
    <row r="15" ht="15.75">
      <c r="A15" s="36" t="s">
        <v>68</v>
      </c>
    </row>
    <row r="27" spans="1:5" ht="15.75" customHeight="1">
      <c r="A27" s="45"/>
      <c r="B27" s="48"/>
      <c r="C27" s="48"/>
      <c r="D27" s="48"/>
      <c r="E27" s="48"/>
    </row>
    <row r="28" spans="1:5" ht="15.75" customHeight="1">
      <c r="A28" s="42"/>
      <c r="B28" s="46"/>
      <c r="C28" s="46"/>
      <c r="D28" s="46"/>
      <c r="E28" s="46"/>
    </row>
    <row r="29" spans="1:5" ht="15.75" customHeight="1">
      <c r="A29" s="42"/>
      <c r="B29" s="47"/>
      <c r="C29" s="47"/>
      <c r="D29" s="47"/>
      <c r="E29" s="47"/>
    </row>
    <row r="30" spans="1:5" ht="15.75" customHeight="1">
      <c r="A30" s="42"/>
      <c r="B30" s="46"/>
      <c r="C30" s="46"/>
      <c r="D30" s="46"/>
      <c r="E30" s="46"/>
    </row>
    <row r="31" spans="1:5" ht="15.75" customHeight="1">
      <c r="A31" s="42"/>
      <c r="B31" s="47"/>
      <c r="C31" s="47"/>
      <c r="D31" s="47"/>
      <c r="E31" s="47"/>
    </row>
    <row r="32" spans="2:5" ht="15.75" customHeight="1">
      <c r="B32" s="47"/>
      <c r="C32" s="47"/>
      <c r="D32" s="47"/>
      <c r="E32" s="47"/>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Roman,Bold"&amp;14February 2009&amp;R&amp;"Times New Roman,Bold"&amp;14doc.: IEEE sg-whitespace-09/0043r1</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16"/>
  <dimension ref="A1:K56"/>
  <sheetViews>
    <sheetView tabSelected="1" zoomScale="75" zoomScaleNormal="75" workbookViewId="0" topLeftCell="A1">
      <selection activeCell="G2" sqref="G2"/>
    </sheetView>
  </sheetViews>
  <sheetFormatPr defaultColWidth="9.140625" defaultRowHeight="12.75"/>
  <cols>
    <col min="1" max="1" width="50.8515625" style="0" customWidth="1"/>
    <col min="2" max="2" width="10.00390625" style="0" customWidth="1"/>
    <col min="3" max="3" width="14.28125" style="0" customWidth="1"/>
    <col min="4" max="4" width="2.8515625" style="0" customWidth="1"/>
    <col min="5" max="5" width="50.8515625" style="0" customWidth="1"/>
    <col min="6" max="6" width="10.00390625" style="0" customWidth="1"/>
    <col min="7" max="7" width="14.140625" style="0" customWidth="1"/>
    <col min="8" max="8" width="3.00390625" style="0" customWidth="1"/>
    <col min="9" max="9" width="26.7109375" style="0" customWidth="1"/>
  </cols>
  <sheetData>
    <row r="1" spans="1:7" ht="29.25" customHeight="1">
      <c r="A1" s="49" t="s">
        <v>0</v>
      </c>
      <c r="B1" s="49"/>
      <c r="C1" s="49"/>
      <c r="D1" s="49"/>
      <c r="E1" s="49"/>
      <c r="F1" s="49"/>
      <c r="G1" s="49"/>
    </row>
    <row r="3" spans="1:5" ht="12.75">
      <c r="A3" s="1" t="s">
        <v>1</v>
      </c>
      <c r="E3" s="1" t="s">
        <v>2</v>
      </c>
    </row>
    <row r="4" spans="1:7" ht="12.75">
      <c r="A4" s="2" t="s">
        <v>45</v>
      </c>
      <c r="B4" s="3">
        <v>100</v>
      </c>
      <c r="C4" s="4" t="s">
        <v>3</v>
      </c>
      <c r="E4" s="2" t="s">
        <v>45</v>
      </c>
      <c r="F4" s="3">
        <v>100</v>
      </c>
      <c r="G4" s="4" t="s">
        <v>3</v>
      </c>
    </row>
    <row r="5" spans="1:7" ht="12.75">
      <c r="A5" s="5"/>
      <c r="B5" s="6">
        <f>10*LOG(B4)</f>
        <v>20</v>
      </c>
      <c r="C5" s="7" t="s">
        <v>4</v>
      </c>
      <c r="E5" s="5"/>
      <c r="F5" s="6">
        <f>10*LOG(F4)</f>
        <v>20</v>
      </c>
      <c r="G5" s="7" t="s">
        <v>4</v>
      </c>
    </row>
    <row r="6" spans="1:7" ht="12.75">
      <c r="A6" s="5" t="s">
        <v>5</v>
      </c>
      <c r="B6" s="6">
        <f>B5-10*LOG(4*PI())</f>
        <v>9.007901359779037</v>
      </c>
      <c r="C6" s="7" t="s">
        <v>6</v>
      </c>
      <c r="E6" s="5" t="s">
        <v>5</v>
      </c>
      <c r="F6" s="6">
        <f>F5-10*LOG(4*PI())</f>
        <v>9.007901359779037</v>
      </c>
      <c r="G6" s="7" t="s">
        <v>6</v>
      </c>
    </row>
    <row r="7" spans="1:7" ht="12.75">
      <c r="A7" s="5" t="s">
        <v>7</v>
      </c>
      <c r="B7" s="8">
        <v>10</v>
      </c>
      <c r="C7" s="7" t="s">
        <v>8</v>
      </c>
      <c r="E7" s="5" t="s">
        <v>7</v>
      </c>
      <c r="F7" s="8">
        <v>18</v>
      </c>
      <c r="G7" s="7" t="s">
        <v>8</v>
      </c>
    </row>
    <row r="8" spans="1:7" ht="12.75">
      <c r="A8" s="5" t="s">
        <v>9</v>
      </c>
      <c r="B8" s="9">
        <v>5</v>
      </c>
      <c r="C8" s="7" t="s">
        <v>10</v>
      </c>
      <c r="E8" s="5" t="s">
        <v>9</v>
      </c>
      <c r="F8" s="9">
        <v>0</v>
      </c>
      <c r="G8" s="7" t="s">
        <v>10</v>
      </c>
    </row>
    <row r="9" spans="1:7" ht="12.75">
      <c r="A9" s="5" t="s">
        <v>11</v>
      </c>
      <c r="B9" s="9">
        <v>10</v>
      </c>
      <c r="C9" s="7" t="s">
        <v>10</v>
      </c>
      <c r="E9" s="5" t="s">
        <v>11</v>
      </c>
      <c r="F9" s="9">
        <v>0</v>
      </c>
      <c r="G9" s="7" t="s">
        <v>10</v>
      </c>
    </row>
    <row r="10" spans="1:7" ht="12.75">
      <c r="A10" s="5" t="s">
        <v>12</v>
      </c>
      <c r="B10" s="6">
        <f>B6-20*LOG(B7)-B8-B9-30</f>
        <v>-55.99209864022096</v>
      </c>
      <c r="C10" s="7" t="s">
        <v>6</v>
      </c>
      <c r="E10" s="5" t="s">
        <v>12</v>
      </c>
      <c r="F10" s="6">
        <f>F6-20*LOG(F7)-F8-F9-30</f>
        <v>-46.09754874228709</v>
      </c>
      <c r="G10" s="7" t="s">
        <v>6</v>
      </c>
    </row>
    <row r="11" spans="1:7" ht="12.75">
      <c r="A11" s="5" t="s">
        <v>13</v>
      </c>
      <c r="B11" s="6">
        <v>8.15</v>
      </c>
      <c r="C11" s="7" t="s">
        <v>10</v>
      </c>
      <c r="E11" s="5" t="s">
        <v>13</v>
      </c>
      <c r="F11" s="6">
        <v>8.15</v>
      </c>
      <c r="G11" s="7" t="s">
        <v>10</v>
      </c>
    </row>
    <row r="12" spans="1:7" ht="12.75">
      <c r="A12" s="5" t="s">
        <v>14</v>
      </c>
      <c r="B12" s="6">
        <v>3</v>
      </c>
      <c r="C12" s="7" t="s">
        <v>10</v>
      </c>
      <c r="E12" s="5" t="s">
        <v>14</v>
      </c>
      <c r="F12" s="6">
        <v>3</v>
      </c>
      <c r="G12" s="7" t="s">
        <v>10</v>
      </c>
    </row>
    <row r="13" spans="1:7" ht="12.75">
      <c r="A13" s="5" t="s">
        <v>15</v>
      </c>
      <c r="B13" s="10">
        <f>B10-B11-B12+(20*6+10*LOG10(120*PI()))</f>
        <v>78.62121254719663</v>
      </c>
      <c r="C13" s="7" t="s">
        <v>16</v>
      </c>
      <c r="E13" s="5" t="s">
        <v>15</v>
      </c>
      <c r="F13" s="10">
        <f>F10-F11-F12+(20*6+10*LOG10(120*PI()))</f>
        <v>88.51576244513052</v>
      </c>
      <c r="G13" s="7" t="s">
        <v>16</v>
      </c>
    </row>
    <row r="14" spans="1:7" ht="12.75">
      <c r="A14" s="5" t="s">
        <v>17</v>
      </c>
      <c r="B14" s="10">
        <v>29</v>
      </c>
      <c r="C14" s="7" t="s">
        <v>16</v>
      </c>
      <c r="E14" s="5" t="s">
        <v>17</v>
      </c>
      <c r="F14" s="10">
        <v>29</v>
      </c>
      <c r="G14" s="7" t="s">
        <v>16</v>
      </c>
    </row>
    <row r="15" spans="1:7" ht="13.5" thickBot="1">
      <c r="A15" s="11" t="s">
        <v>18</v>
      </c>
      <c r="B15" s="12">
        <f>B13-B14</f>
        <v>49.621212547196635</v>
      </c>
      <c r="C15" s="13" t="s">
        <v>10</v>
      </c>
      <c r="E15" s="11" t="s">
        <v>18</v>
      </c>
      <c r="F15" s="12">
        <f>F13-F14</f>
        <v>59.51576244513052</v>
      </c>
      <c r="G15" s="13" t="s">
        <v>10</v>
      </c>
    </row>
    <row r="16" spans="1:7" ht="13.5" thickTop="1">
      <c r="A16" s="14" t="s">
        <v>19</v>
      </c>
      <c r="B16" s="15"/>
      <c r="C16" s="16" t="s">
        <v>20</v>
      </c>
      <c r="E16" s="14" t="s">
        <v>19</v>
      </c>
      <c r="F16" s="15"/>
      <c r="G16" s="16" t="s">
        <v>20</v>
      </c>
    </row>
    <row r="17" spans="1:7" ht="12.75">
      <c r="A17" s="17" t="s">
        <v>21</v>
      </c>
      <c r="B17" s="18">
        <f>10^((B15+20*LOG(B7))/20)/1000</f>
        <v>3.027336013667226</v>
      </c>
      <c r="C17" s="7" t="s">
        <v>22</v>
      </c>
      <c r="E17" s="17" t="s">
        <v>21</v>
      </c>
      <c r="F17" s="18">
        <f>10^((F15+20*LOG(F7))/20)/1000</f>
        <v>17.023961457221024</v>
      </c>
      <c r="G17" s="7" t="s">
        <v>22</v>
      </c>
    </row>
    <row r="18" spans="1:7" ht="12.75">
      <c r="A18" s="19" t="s">
        <v>23</v>
      </c>
      <c r="B18" s="20">
        <v>-33</v>
      </c>
      <c r="C18" s="4" t="s">
        <v>10</v>
      </c>
      <c r="E18" s="19" t="s">
        <v>23</v>
      </c>
      <c r="F18" s="20">
        <v>-33</v>
      </c>
      <c r="G18" s="4" t="s">
        <v>10</v>
      </c>
    </row>
    <row r="19" spans="1:7" ht="12.75">
      <c r="A19" s="21" t="s">
        <v>24</v>
      </c>
      <c r="B19" s="22">
        <f>10^((B15+B18+20*LOG(B7))/20)</f>
        <v>67.77361127346029</v>
      </c>
      <c r="C19" s="23" t="s">
        <v>8</v>
      </c>
      <c r="E19" s="21" t="s">
        <v>24</v>
      </c>
      <c r="F19" s="22">
        <f>10^((F15+F18+20*LOG(F7))/20)</f>
        <v>381.1190237645327</v>
      </c>
      <c r="G19" s="23" t="s">
        <v>8</v>
      </c>
    </row>
    <row r="20" spans="1:7" ht="12.75">
      <c r="A20" s="24" t="s">
        <v>25</v>
      </c>
      <c r="B20" s="20">
        <v>200</v>
      </c>
      <c r="C20" s="4" t="s">
        <v>26</v>
      </c>
      <c r="E20" s="24" t="s">
        <v>25</v>
      </c>
      <c r="F20" s="20">
        <v>200</v>
      </c>
      <c r="G20" s="4" t="s">
        <v>26</v>
      </c>
    </row>
    <row r="21" spans="1:7" ht="12.75">
      <c r="A21" s="25" t="s">
        <v>27</v>
      </c>
      <c r="B21" s="10">
        <f>20*LOG(B20)+10*LOG(6000/120)</f>
        <v>63.01029995663981</v>
      </c>
      <c r="C21" s="7" t="s">
        <v>28</v>
      </c>
      <c r="E21" s="25" t="s">
        <v>27</v>
      </c>
      <c r="F21" s="10">
        <f>20*LOG(F20)+10*LOG(6000/120)</f>
        <v>63.01029995663981</v>
      </c>
      <c r="G21" s="7" t="s">
        <v>28</v>
      </c>
    </row>
    <row r="22" spans="1:7" ht="12.75">
      <c r="A22" s="21" t="s">
        <v>29</v>
      </c>
      <c r="B22" s="22">
        <f>10^((B21-B8-B9-B11-B12-B14+20*LOG(3))/20)</f>
        <v>7.415428513435978</v>
      </c>
      <c r="C22" s="23" t="s">
        <v>8</v>
      </c>
      <c r="E22" s="21" t="s">
        <v>29</v>
      </c>
      <c r="F22" s="22">
        <f>10^((F21-F8-F9-F11-F12-F14+20*LOG(3))/20)</f>
        <v>41.70001897099886</v>
      </c>
      <c r="G22" s="23" t="s">
        <v>8</v>
      </c>
    </row>
    <row r="23" spans="1:7" ht="12.75">
      <c r="A23" s="24" t="s">
        <v>30</v>
      </c>
      <c r="B23" s="20">
        <v>-8</v>
      </c>
      <c r="C23" s="4" t="s">
        <v>4</v>
      </c>
      <c r="E23" s="24" t="s">
        <v>30</v>
      </c>
      <c r="F23" s="20">
        <v>-8</v>
      </c>
      <c r="G23" s="4" t="s">
        <v>4</v>
      </c>
    </row>
    <row r="24" spans="1:7" ht="12.75">
      <c r="A24" s="25" t="s">
        <v>31</v>
      </c>
      <c r="B24" s="26">
        <v>617</v>
      </c>
      <c r="C24" s="7" t="s">
        <v>32</v>
      </c>
      <c r="E24" s="25" t="s">
        <v>31</v>
      </c>
      <c r="F24" s="26">
        <v>617</v>
      </c>
      <c r="G24" s="7" t="s">
        <v>32</v>
      </c>
    </row>
    <row r="25" spans="1:7" ht="12.75">
      <c r="A25" s="25" t="s">
        <v>33</v>
      </c>
      <c r="B25" s="15">
        <f>(300/B24)^2/(4*PI())</f>
        <v>0.01881318461824558</v>
      </c>
      <c r="C25" s="27" t="s">
        <v>34</v>
      </c>
      <c r="E25" s="25" t="s">
        <v>33</v>
      </c>
      <c r="F25" s="15">
        <f>(300/F24)^2/(4*PI())</f>
        <v>0.01881318461824558</v>
      </c>
      <c r="G25" s="27" t="s">
        <v>34</v>
      </c>
    </row>
    <row r="26" spans="1:7" ht="12.75">
      <c r="A26" s="25" t="s">
        <v>35</v>
      </c>
      <c r="B26" s="10">
        <f>B23-30+B12-10*LOG(B25)+(20*6+10*LOG10(120*PI()))</f>
        <v>128.01868801391015</v>
      </c>
      <c r="C26" s="7" t="s">
        <v>16</v>
      </c>
      <c r="E26" s="25" t="s">
        <v>35</v>
      </c>
      <c r="F26" s="10">
        <f>F23-30+F12-10*LOG(F25)+(20*6+10*LOG10(120*PI()))</f>
        <v>128.01868801391015</v>
      </c>
      <c r="G26" s="7" t="s">
        <v>16</v>
      </c>
    </row>
    <row r="27" spans="1:7" ht="12.75">
      <c r="A27" s="21" t="s">
        <v>36</v>
      </c>
      <c r="B27" s="57">
        <f>10^((B13+20*LOG(B7)-B26)/20)</f>
        <v>0.033894265470551944</v>
      </c>
      <c r="C27" s="23" t="s">
        <v>8</v>
      </c>
      <c r="E27" s="21" t="s">
        <v>36</v>
      </c>
      <c r="F27" s="28">
        <f>10^((F13+20*LOG(F7)-F26)/20)</f>
        <v>0.190601461610637</v>
      </c>
      <c r="G27" s="23" t="s">
        <v>8</v>
      </c>
    </row>
    <row r="28" spans="1:7" ht="12.75">
      <c r="A28" s="29"/>
      <c r="B28" s="26"/>
      <c r="C28" s="30"/>
      <c r="E28" s="29"/>
      <c r="F28" s="26"/>
      <c r="G28" s="30"/>
    </row>
    <row r="29" spans="1:7" ht="12.75">
      <c r="A29" s="29"/>
      <c r="B29" s="26"/>
      <c r="C29" s="30"/>
      <c r="E29" s="29"/>
      <c r="F29" s="26"/>
      <c r="G29" s="30"/>
    </row>
    <row r="30" spans="1:7" ht="29.25" customHeight="1">
      <c r="A30" s="49" t="s">
        <v>37</v>
      </c>
      <c r="B30" s="49"/>
      <c r="C30" s="49"/>
      <c r="D30" s="49"/>
      <c r="E30" s="49"/>
      <c r="F30" s="49"/>
      <c r="G30" s="49"/>
    </row>
    <row r="31" spans="1:7" ht="12.75">
      <c r="A31" s="30"/>
      <c r="B31" s="10"/>
      <c r="C31" s="30"/>
      <c r="E31" s="30"/>
      <c r="F31" s="10"/>
      <c r="G31" s="30"/>
    </row>
    <row r="32" spans="1:7" ht="12.75">
      <c r="A32" s="31" t="s">
        <v>38</v>
      </c>
      <c r="B32" s="32"/>
      <c r="C32" s="32"/>
      <c r="E32" s="31" t="s">
        <v>39</v>
      </c>
      <c r="F32" s="32"/>
      <c r="G32" s="32"/>
    </row>
    <row r="33" spans="1:7" ht="12.75">
      <c r="A33" s="2" t="s">
        <v>46</v>
      </c>
      <c r="B33" s="3">
        <v>4</v>
      </c>
      <c r="C33" s="4" t="s">
        <v>40</v>
      </c>
      <c r="E33" s="2" t="s">
        <v>46</v>
      </c>
      <c r="F33" s="3">
        <v>4</v>
      </c>
      <c r="G33" s="4" t="s">
        <v>40</v>
      </c>
    </row>
    <row r="34" spans="1:7" ht="12.75">
      <c r="A34" s="5"/>
      <c r="B34" s="6">
        <f>10*LOG(B33)</f>
        <v>6.020599913279624</v>
      </c>
      <c r="C34" s="7" t="s">
        <v>41</v>
      </c>
      <c r="E34" s="5"/>
      <c r="F34" s="6">
        <f>10*LOG(F33)</f>
        <v>6.020599913279624</v>
      </c>
      <c r="G34" s="7" t="s">
        <v>41</v>
      </c>
    </row>
    <row r="35" spans="1:7" ht="12.75">
      <c r="A35" s="5" t="s">
        <v>42</v>
      </c>
      <c r="B35" s="6">
        <f>B34-10*LOG(4*PI())</f>
        <v>-4.971498726941339</v>
      </c>
      <c r="C35" s="7" t="s">
        <v>6</v>
      </c>
      <c r="E35" s="5" t="s">
        <v>42</v>
      </c>
      <c r="F35" s="6">
        <f>F34-10*LOG(4*PI())</f>
        <v>-4.971498726941339</v>
      </c>
      <c r="G35" s="7" t="s">
        <v>6</v>
      </c>
    </row>
    <row r="36" spans="1:7" ht="12.75">
      <c r="A36" s="5" t="s">
        <v>7</v>
      </c>
      <c r="B36" s="8">
        <v>10</v>
      </c>
      <c r="C36" s="7" t="s">
        <v>8</v>
      </c>
      <c r="E36" s="5" t="s">
        <v>7</v>
      </c>
      <c r="F36" s="8">
        <v>18</v>
      </c>
      <c r="G36" s="7" t="s">
        <v>8</v>
      </c>
    </row>
    <row r="37" spans="1:7" ht="12.75">
      <c r="A37" s="5" t="s">
        <v>9</v>
      </c>
      <c r="B37" s="9">
        <v>5</v>
      </c>
      <c r="C37" s="7" t="s">
        <v>10</v>
      </c>
      <c r="E37" s="5" t="s">
        <v>9</v>
      </c>
      <c r="F37" s="9">
        <v>0</v>
      </c>
      <c r="G37" s="7" t="s">
        <v>10</v>
      </c>
    </row>
    <row r="38" spans="1:9" ht="12.75">
      <c r="A38" s="5" t="s">
        <v>11</v>
      </c>
      <c r="B38" s="9">
        <v>10</v>
      </c>
      <c r="C38" s="7" t="s">
        <v>10</v>
      </c>
      <c r="E38" s="5" t="s">
        <v>11</v>
      </c>
      <c r="F38" s="9">
        <v>0</v>
      </c>
      <c r="G38" s="7" t="s">
        <v>10</v>
      </c>
      <c r="I38" s="56" t="s">
        <v>78</v>
      </c>
    </row>
    <row r="39" spans="1:11" ht="12.75">
      <c r="A39" s="5" t="s">
        <v>12</v>
      </c>
      <c r="B39" s="6">
        <f>B35-20*LOG(B36)-B37-B38</f>
        <v>-39.971498726941334</v>
      </c>
      <c r="C39" s="7" t="s">
        <v>6</v>
      </c>
      <c r="E39" s="5" t="s">
        <v>12</v>
      </c>
      <c r="F39" s="6">
        <f>F35-20*LOG(F36)-F37-F38</f>
        <v>-30.07694882900746</v>
      </c>
      <c r="G39" s="7" t="s">
        <v>6</v>
      </c>
      <c r="I39" s="51" t="s">
        <v>71</v>
      </c>
      <c r="J39" s="60">
        <v>-85</v>
      </c>
      <c r="K39" s="52" t="s">
        <v>4</v>
      </c>
    </row>
    <row r="40" spans="1:11" ht="12.75">
      <c r="A40" s="5" t="s">
        <v>43</v>
      </c>
      <c r="B40" s="6">
        <v>8.15</v>
      </c>
      <c r="C40" s="7" t="s">
        <v>10</v>
      </c>
      <c r="E40" s="5" t="s">
        <v>43</v>
      </c>
      <c r="F40" s="6">
        <v>8.15</v>
      </c>
      <c r="G40" s="7" t="s">
        <v>10</v>
      </c>
      <c r="I40" s="53" t="s">
        <v>72</v>
      </c>
      <c r="J40" s="59">
        <v>0</v>
      </c>
      <c r="K40" s="27" t="s">
        <v>73</v>
      </c>
    </row>
    <row r="41" spans="1:11" ht="12.75">
      <c r="A41" s="5" t="s">
        <v>14</v>
      </c>
      <c r="B41" s="6">
        <v>3</v>
      </c>
      <c r="C41" s="7" t="s">
        <v>10</v>
      </c>
      <c r="E41" s="5" t="s">
        <v>14</v>
      </c>
      <c r="F41" s="6">
        <v>3</v>
      </c>
      <c r="G41" s="7" t="s">
        <v>10</v>
      </c>
      <c r="I41" s="50" t="s">
        <v>31</v>
      </c>
      <c r="J41" s="26">
        <v>617</v>
      </c>
      <c r="K41" s="7" t="s">
        <v>32</v>
      </c>
    </row>
    <row r="42" spans="1:11" ht="12.75">
      <c r="A42" s="5" t="s">
        <v>15</v>
      </c>
      <c r="B42" s="10">
        <f>B39-B40-B41+(20*6+10*LOG10(120*PI()))</f>
        <v>94.64181246047627</v>
      </c>
      <c r="C42" s="7" t="s">
        <v>16</v>
      </c>
      <c r="E42" s="5" t="s">
        <v>15</v>
      </c>
      <c r="F42" s="10">
        <f>F39-F40-F41+(20*6+10*LOG10(120*PI()))</f>
        <v>104.53636235841014</v>
      </c>
      <c r="G42" s="7" t="s">
        <v>16</v>
      </c>
      <c r="I42" s="50" t="s">
        <v>33</v>
      </c>
      <c r="J42" s="15">
        <f>(300/J41)^2/(4*PI())</f>
        <v>0.01881318461824558</v>
      </c>
      <c r="K42" s="27" t="s">
        <v>34</v>
      </c>
    </row>
    <row r="43" spans="1:11" ht="12.75">
      <c r="A43" s="5" t="s">
        <v>44</v>
      </c>
      <c r="B43" s="33">
        <f>J43</f>
        <v>48.01868801391015</v>
      </c>
      <c r="C43" s="7" t="s">
        <v>16</v>
      </c>
      <c r="E43" s="5" t="s">
        <v>44</v>
      </c>
      <c r="F43" s="33">
        <f>J43</f>
        <v>48.01868801391015</v>
      </c>
      <c r="G43" s="7" t="s">
        <v>16</v>
      </c>
      <c r="I43" s="54" t="s">
        <v>74</v>
      </c>
      <c r="J43" s="55">
        <f>J39-30-J40-10*LOG(J42)+(20*6+10*LOG10(120*PI()))</f>
        <v>48.01868801391015</v>
      </c>
      <c r="K43" s="23" t="s">
        <v>16</v>
      </c>
    </row>
    <row r="44" spans="1:9" ht="12.75">
      <c r="A44" s="34" t="s">
        <v>18</v>
      </c>
      <c r="B44" s="35">
        <f>B42-B43</f>
        <v>46.62312444656612</v>
      </c>
      <c r="C44" s="23" t="s">
        <v>10</v>
      </c>
      <c r="E44" s="34" t="s">
        <v>18</v>
      </c>
      <c r="F44" s="35">
        <f>F42-F43</f>
        <v>56.517674344499994</v>
      </c>
      <c r="G44" s="23" t="s">
        <v>10</v>
      </c>
      <c r="I44" s="58" t="s">
        <v>75</v>
      </c>
    </row>
    <row r="45" spans="1:7" ht="12.75">
      <c r="A45" s="14" t="s">
        <v>19</v>
      </c>
      <c r="B45" s="15"/>
      <c r="C45" s="16" t="s">
        <v>20</v>
      </c>
      <c r="E45" s="14" t="s">
        <v>19</v>
      </c>
      <c r="F45" s="15"/>
      <c r="G45" s="16" t="s">
        <v>20</v>
      </c>
    </row>
    <row r="46" spans="1:7" ht="12.75">
      <c r="A46" s="17" t="s">
        <v>21</v>
      </c>
      <c r="B46" s="18">
        <f>10^((B44+20*LOG(B36))/20)/1000</f>
        <v>2.1436615701068633</v>
      </c>
      <c r="C46" s="7" t="s">
        <v>22</v>
      </c>
      <c r="E46" s="17" t="s">
        <v>21</v>
      </c>
      <c r="F46" s="18">
        <f>10^((F44+20*LOG(F36))/20)/1000</f>
        <v>12.054694880935177</v>
      </c>
      <c r="G46" s="7" t="s">
        <v>22</v>
      </c>
    </row>
    <row r="47" spans="1:7" ht="12.75">
      <c r="A47" s="19" t="s">
        <v>23</v>
      </c>
      <c r="B47" s="20">
        <v>-33</v>
      </c>
      <c r="C47" s="4" t="s">
        <v>10</v>
      </c>
      <c r="E47" s="19" t="s">
        <v>23</v>
      </c>
      <c r="F47" s="20">
        <v>-33</v>
      </c>
      <c r="G47" s="4" t="s">
        <v>10</v>
      </c>
    </row>
    <row r="48" spans="1:7" ht="12.75">
      <c r="A48" s="21" t="s">
        <v>24</v>
      </c>
      <c r="B48" s="22">
        <f>10^((B44+B47+20*LOG(B36))/20)</f>
        <v>47.990604709348275</v>
      </c>
      <c r="C48" s="23" t="s">
        <v>8</v>
      </c>
      <c r="E48" s="21" t="s">
        <v>24</v>
      </c>
      <c r="F48" s="22">
        <f>10^((F44+F47+20*LOG(F36))/20)</f>
        <v>269.871002489411</v>
      </c>
      <c r="G48" s="23" t="s">
        <v>8</v>
      </c>
    </row>
    <row r="49" spans="1:7" ht="12.75">
      <c r="A49" s="24" t="s">
        <v>25</v>
      </c>
      <c r="B49" s="20">
        <v>200</v>
      </c>
      <c r="C49" s="4" t="s">
        <v>26</v>
      </c>
      <c r="E49" s="24" t="s">
        <v>25</v>
      </c>
      <c r="F49" s="20">
        <v>200</v>
      </c>
      <c r="G49" s="4" t="s">
        <v>26</v>
      </c>
    </row>
    <row r="50" spans="1:7" ht="12.75">
      <c r="A50" s="25" t="s">
        <v>27</v>
      </c>
      <c r="B50" s="10">
        <f>20*LOG(B49)+10*LOG(6000/120)</f>
        <v>63.01029995663981</v>
      </c>
      <c r="C50" s="7" t="s">
        <v>28</v>
      </c>
      <c r="E50" s="25" t="s">
        <v>27</v>
      </c>
      <c r="F50" s="10">
        <f>20*LOG(F49)+10*LOG(6000/120)</f>
        <v>63.01029995663981</v>
      </c>
      <c r="G50" s="7" t="s">
        <v>28</v>
      </c>
    </row>
    <row r="51" spans="1:7" ht="12.75">
      <c r="A51" s="21" t="s">
        <v>29</v>
      </c>
      <c r="B51" s="22">
        <f>10^((B50-B37-B38-B40-B41-B43+20*LOG(3))/20)</f>
        <v>0.8302365560928695</v>
      </c>
      <c r="C51" s="23" t="s">
        <v>8</v>
      </c>
      <c r="E51" s="21" t="s">
        <v>29</v>
      </c>
      <c r="F51" s="22">
        <f>10^((F50-F37-F38-F40-F41-F43+20*LOG(3))/20)</f>
        <v>4.668763251747358</v>
      </c>
      <c r="G51" s="23" t="s">
        <v>8</v>
      </c>
    </row>
    <row r="52" spans="1:7" ht="12.75">
      <c r="A52" s="24" t="s">
        <v>30</v>
      </c>
      <c r="B52" s="20">
        <v>-30</v>
      </c>
      <c r="C52" s="4" t="s">
        <v>4</v>
      </c>
      <c r="E52" s="24" t="s">
        <v>30</v>
      </c>
      <c r="F52" s="20">
        <v>-30</v>
      </c>
      <c r="G52" s="4" t="s">
        <v>4</v>
      </c>
    </row>
    <row r="53" spans="1:7" ht="12.75">
      <c r="A53" s="25" t="s">
        <v>31</v>
      </c>
      <c r="B53" s="26">
        <v>617</v>
      </c>
      <c r="C53" s="7" t="s">
        <v>32</v>
      </c>
      <c r="E53" s="25" t="s">
        <v>31</v>
      </c>
      <c r="F53" s="26">
        <v>617</v>
      </c>
      <c r="G53" s="7" t="s">
        <v>32</v>
      </c>
    </row>
    <row r="54" spans="1:7" ht="12.75">
      <c r="A54" s="25" t="s">
        <v>33</v>
      </c>
      <c r="B54" s="15">
        <f>(300/B53)^2/(4*PI())</f>
        <v>0.01881318461824558</v>
      </c>
      <c r="C54" s="27" t="s">
        <v>34</v>
      </c>
      <c r="E54" s="25" t="s">
        <v>33</v>
      </c>
      <c r="F54" s="15">
        <f>(300/F53)^2/(4*PI())</f>
        <v>0.01881318461824558</v>
      </c>
      <c r="G54" s="27" t="s">
        <v>34</v>
      </c>
    </row>
    <row r="55" spans="1:7" ht="12.75">
      <c r="A55" s="25" t="s">
        <v>35</v>
      </c>
      <c r="B55" s="10">
        <f>B52-30+B41-10*LOG(B54)+(20*6+10*LOG10(120*PI()))</f>
        <v>106.01868801391015</v>
      </c>
      <c r="C55" s="7" t="s">
        <v>16</v>
      </c>
      <c r="E55" s="25" t="s">
        <v>35</v>
      </c>
      <c r="F55" s="10">
        <f>F52-30+F41-10*LOG(F54)+(20*6+10*LOG10(120*PI()))</f>
        <v>106.01868801391015</v>
      </c>
      <c r="G55" s="7" t="s">
        <v>16</v>
      </c>
    </row>
    <row r="56" spans="1:7" ht="12.75">
      <c r="A56" s="21" t="s">
        <v>36</v>
      </c>
      <c r="B56" s="28">
        <f>10^((B42+20*LOG(B36)-B55)/20)</f>
        <v>2.6987100248941123</v>
      </c>
      <c r="C56" s="23" t="s">
        <v>8</v>
      </c>
      <c r="E56" s="21" t="s">
        <v>36</v>
      </c>
      <c r="F56" s="28">
        <f>10^((F42+20*LOG(F36)-F55)/20)</f>
        <v>15.175961717034346</v>
      </c>
      <c r="G56" s="23" t="s">
        <v>8</v>
      </c>
    </row>
  </sheetData>
  <mergeCells count="2">
    <mergeCell ref="A1:G1"/>
    <mergeCell ref="A30:G30"/>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dc:creator>
  <cp:keywords/>
  <dc:description/>
  <cp:lastModifiedBy>G. Chouinard</cp:lastModifiedBy>
  <dcterms:created xsi:type="dcterms:W3CDTF">2009-02-25T20:23:28Z</dcterms:created>
  <dcterms:modified xsi:type="dcterms:W3CDTF">2009-02-26T15:03:10Z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