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802 EC files\2017 June 6 Interim Call\"/>
    </mc:Choice>
  </mc:AlternateContent>
  <bookViews>
    <workbookView xWindow="0" yWindow="0" windowWidth="18000" windowHeight="7275"/>
  </bookViews>
  <sheets>
    <sheet name="2017 June 06  Agenda" sheetId="1" r:id="rId1"/>
    <sheet name="EC Roster - Vote Calculator" sheetId="2" r:id="rId2"/>
    <sheet name="Agenda item 6.02" sheetId="3" r:id="rId3"/>
    <sheet name="Agenda Item 8.04" sheetId="4" r:id="rId4"/>
    <sheet name="Agenda Item 6.03" sheetId="5" r:id="rId5"/>
  </sheets>
  <definedNames>
    <definedName name="_xlnm.Print_Area" localSheetId="0">'2017 June 06  Agenda'!$A$1:$G$35</definedName>
  </definedNames>
  <calcPr calcId="171027"/>
</workbook>
</file>

<file path=xl/calcChain.xml><?xml version="1.0" encoding="utf-8"?>
<calcChain xmlns="http://schemas.openxmlformats.org/spreadsheetml/2006/main">
  <c r="J16" i="5" l="1"/>
  <c r="I12" i="5"/>
  <c r="I15" i="5" s="1"/>
  <c r="E19" i="5"/>
  <c r="C19" i="5"/>
  <c r="E18" i="5"/>
  <c r="C18" i="5"/>
  <c r="C14" i="5"/>
  <c r="C13" i="5"/>
  <c r="C12" i="5"/>
  <c r="B11" i="5"/>
  <c r="C11" i="5" s="1"/>
  <c r="C15" i="5" l="1"/>
  <c r="C8" i="3"/>
  <c r="C9" i="3"/>
  <c r="B10" i="3"/>
  <c r="C10" i="3"/>
  <c r="B11" i="3"/>
  <c r="C11" i="3" s="1"/>
  <c r="B12" i="3"/>
  <c r="C12" i="3"/>
  <c r="B13" i="3"/>
  <c r="C13" i="3" s="1"/>
  <c r="C16" i="3"/>
  <c r="E16" i="3"/>
  <c r="C17" i="3"/>
  <c r="E17" i="3"/>
  <c r="C18" i="3"/>
  <c r="E18" i="3"/>
  <c r="C25" i="3"/>
  <c r="C29" i="3" s="1"/>
  <c r="C31" i="3" s="1"/>
  <c r="C26" i="3"/>
  <c r="B27" i="3"/>
  <c r="B29" i="3" s="1"/>
  <c r="C27" i="3"/>
  <c r="C28" i="3"/>
  <c r="C33" i="3"/>
  <c r="F12" i="1" l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A25" i="1"/>
  <c r="H24" i="2" l="1"/>
  <c r="H23" i="2"/>
  <c r="H22" i="2"/>
  <c r="G24" i="2"/>
  <c r="G23" i="2"/>
  <c r="G22" i="2"/>
  <c r="F8" i="1" l="1"/>
  <c r="E22" i="2" l="1"/>
  <c r="D22" i="2" l="1"/>
  <c r="F9" i="1"/>
  <c r="F10" i="1" s="1"/>
  <c r="F11" i="1" s="1"/>
  <c r="A8" i="1"/>
  <c r="A9" i="1" s="1"/>
  <c r="A10" i="1" s="1"/>
  <c r="A11" i="1" s="1"/>
  <c r="A12" i="1" s="1"/>
  <c r="A13" i="1" s="1"/>
  <c r="A14" i="1" s="1"/>
  <c r="A18" i="1" l="1"/>
  <c r="A15" i="1"/>
  <c r="A16" i="1" s="1"/>
  <c r="A17" i="1" s="1"/>
  <c r="A19" i="1" l="1"/>
  <c r="A20" i="1" s="1"/>
  <c r="A21" i="1" s="1"/>
  <c r="A22" i="1" s="1"/>
  <c r="A23" i="1" s="1"/>
  <c r="A24" i="1" s="1"/>
  <c r="A26" i="1"/>
  <c r="A31" i="1" s="1"/>
  <c r="A32" i="1" s="1"/>
  <c r="G32" i="1" l="1"/>
  <c r="A33" i="1"/>
  <c r="A27" i="1"/>
  <c r="A28" i="1" s="1"/>
  <c r="A29" i="1" s="1"/>
  <c r="A30" i="1" s="1"/>
</calcChain>
</file>

<file path=xl/sharedStrings.xml><?xml version="1.0" encoding="utf-8"?>
<sst xmlns="http://schemas.openxmlformats.org/spreadsheetml/2006/main" count="280" uniqueCount="211">
  <si>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</si>
  <si>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</si>
  <si>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</si>
  <si>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</si>
  <si>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</si>
  <si>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</si>
  <si>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</si>
  <si>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</si>
  <si>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</si>
  <si>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</si>
  <si>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</si>
  <si>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</si>
  <si>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</si>
  <si>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</si>
  <si>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</si>
  <si>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</si>
  <si>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</si>
  <si>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</si>
  <si>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</si>
  <si>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</si>
  <si>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</si>
  <si>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</si>
  <si>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</si>
  <si>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</si>
  <si>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</si>
  <si>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</si>
  <si>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</si>
  <si>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</si>
  <si>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</si>
  <si>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</si>
  <si>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</si>
  <si>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</si>
  <si>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</si>
  <si>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</si>
  <si>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</si>
  <si>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</si>
  <si>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</si>
  <si>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</si>
  <si>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</si>
  <si>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</si>
  <si>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Dawn Slykhouse (Face-to-Face)</t>
  </si>
  <si>
    <t>Glenn Parsons</t>
  </si>
  <si>
    <t>D'Ambrosia</t>
  </si>
  <si>
    <t>DT</t>
  </si>
  <si>
    <t>Update - EC Action Item Summary</t>
  </si>
  <si>
    <t>Bob Heile</t>
  </si>
  <si>
    <t>Rich Kennedy</t>
  </si>
  <si>
    <t xml:space="preserve">APPROVE OR MODIFY AGENDA - </t>
  </si>
  <si>
    <t>Heile</t>
  </si>
  <si>
    <t xml:space="preserve"> Adjourn</t>
  </si>
  <si>
    <t>ME*</t>
  </si>
  <si>
    <t>Rosdahl/Heile</t>
  </si>
  <si>
    <t>Stephens</t>
  </si>
  <si>
    <t>II*</t>
  </si>
  <si>
    <t>Motions from WG Chairs</t>
  </si>
  <si>
    <t>Potential Fee Waiver Requests for the next plenary session</t>
  </si>
  <si>
    <t>update:</t>
  </si>
  <si>
    <t>DT/MI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</si>
  <si>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</si>
  <si>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</si>
  <si>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</si>
  <si>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</si>
  <si>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</si>
  <si>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</si>
  <si>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Tuesday 1:00PM-3:00PM ET, 6 June 2017</t>
  </si>
  <si>
    <t>Report: July 2017 Plenary Status</t>
  </si>
  <si>
    <t>Rosdahl/Gilb</t>
  </si>
  <si>
    <t>Selection of 2019/2020 Future Venue options</t>
  </si>
  <si>
    <t>802.15 Motion to withdraw PAR for P802.15.4/Cor 1.
Motion: Move that the EC approve the 802.15 request to NesCom to withdraw the PAR for P802.15.4-2011/Cor 1.  
Moved by Heile, Second by Gilb (WG 18,0,0)</t>
  </si>
  <si>
    <t>Note that slide 5 'Process: how does a WG send a draft (or ratified standard) to SC6 for information or review?' of the 'IEEE 802 Process for Interactions with ISO/IEC JTC 1/SC 6' dated 26th August 2016 &lt;https://mentor.ieee.org/802.11/dcn/15/11-15-1287-02-0jtc-ieee-802-process-for-interactions-with-iso-iec-jtc-1-sc-6-7.pptx&gt; states under the item 'Approval' that 'The approval will normally be on the IEEE 802 EC consent agenda'.</t>
  </si>
  <si>
    <t>Marks</t>
  </si>
  <si>
    <t>Venue Issues</t>
  </si>
  <si>
    <t>VISA Request Letters - Process and Costs</t>
  </si>
  <si>
    <t>Information Item: AANI Liaison
The 802.11 WG approved the liaison statement in https://mentor.ieee.org/802.11/dcn/16/11-16-1574-03-AANI-draft-ls-from-802-11-to-3gpp-sa-requesting-status-and-information-on-wlan-integration-in-3gpp-nextgen-system.docx  from IEEE 802.11 to 3GPP SA Requesting Status and Information on WLAN integration in 3GPP NextGen System, granting the WG chair editorial license.
Result in the WG: 31-0-4</t>
  </si>
  <si>
    <t>Information Item: 3GPP RAN4 Liaison
WG11 approved the liaison in https://mentor.ieee.org/802.11/dcn/17/11-17-0738-03-0000-proposed-ls-to-3gpp-ran4-on-sir-for-below-ed-tests.docx , granting the WG chair editorial license
Noting: r2 was approved. R3 contains editorial changes
The WG motion indicated this was a liaison from IEEE 802,  whereas the document itself clearly indicates this is from the WG.  The WG chair resolved this conflict by liaising the document directly.
WG11 result (y/n/a): 15,0,7</t>
  </si>
  <si>
    <t>Information Item: 3GPP RAN WG2 Liaison:
WG11 approved the liaison in https://mentor.ieee.org/802.11/dcn/17/11-17-0378-02-AANI-reply-ls-to-reply-ls-from-3gpp-ran2-on-estimated-throughput-11-17-315r0.docx, granting the WG chair editorial license
Noting: r1 was approved. R2 contains editorial changes
The WG motion indicated this was a liaison from IEEE 802,  whereas the document itself clearly indicates this is from the WG.  The WG chair resolved this conflict by liaising the document directly.
WG11 result (y/n/a): 76,0,10</t>
  </si>
  <si>
    <t>06 June
Voters presence Attendance</t>
  </si>
  <si>
    <t>yes</t>
  </si>
  <si>
    <t xml:space="preserve">No </t>
  </si>
  <si>
    <t>abstain</t>
  </si>
  <si>
    <t>nv</t>
  </si>
  <si>
    <t>minutes not allocated.</t>
  </si>
  <si>
    <t>DRAFT AGENDA  -  IEEE 802 LMSC EXECUTIVE COMMITTEE INTERIM TELECON</t>
  </si>
  <si>
    <t>6/6/2017
Motion</t>
  </si>
  <si>
    <t>Reports from WG and SC Chairs</t>
  </si>
  <si>
    <t>ITU-T JCA IMT-2020 &amp; 5G Workshop
    I want to discuss if we want an 802 level liaison or a WG level or none
    And also make folks aware of the 5G workshop – the same week as our plenary…</t>
  </si>
  <si>
    <t>II/DT</t>
  </si>
  <si>
    <t>Parsons</t>
  </si>
  <si>
    <t>Update to IEEE-SA SASB for their June 2017 meeting regarding the 802.11ax remedial action</t>
  </si>
  <si>
    <t xml:space="preserve">Approve ISO/IEC JTC1 Comment responses re: 802.11-2016:
Motion: Having received comments from ISO/IEC JTC1/SC6 from the 60-day ballot of 802.11-2016 under the PSDO agreement,
Approve https://mentor.ieee.org/802.11/dcn/17/11-17-0629-01-0jtc-proposed-reponse-to-comment-on-802-11-60-day-ballot.docx as communication to ISO/IEC JTC1/SC6 under the PSDO agreement containing responses to the comments received on IEEE Std 802.11-2016, granting the IEEE LMSC chair (or his delegate) editorial license 
In the WG (y/n/a): 41,0,1
Moved: Adrian Stephens
Seconded: Jon Rosdahl
Result: </t>
  </si>
  <si>
    <t xml:space="preserve">Approve ISO/IEC JTC1 Comment responses re: 802.11ai-2016:
Motion: Having received comments from ISO/IEC JTC1/SC6 from the 60-day ballot of 802.11-2016 under the PSDO agreement,
Approve https://mentor.ieee.org/802.11/dcn/17/11-17-0612-01-0jtc-resolution-of-comments-from-n16608.docx  as communication to ISO/IEC JTC1/SC6 under the PSDO agreement containing responses to the comments received on IEEE Std 802.11ai-2016, granting the IEEE LMSC chair (or his delegate) editorial license 
In the WG (y/n/a): 56,0,3
Moved: Adrian Stephens
Seconded: Jon Rosdahl
Result: </t>
  </si>
  <si>
    <t>802.11 PDED (packet detect energy detect) 
Motion: Approve https://mentor.ieee.org/802.11/dcn/17/11-17-0634-04-0000-proposed-ls-to-etsi-bran-wrt-802-11-exception.docx as communication to ETSI BRAN to be sent before 17 June 2017, granting the IEEE LMSC chair (or his delegate) editorial license 
Moved: Adrian Stephens
Seconded:
In the WG: Result: 29-0-7</t>
  </si>
  <si>
    <t>Liaise 802.11 amendments ISO/IEC JTC1/SC6 for informaton:
Motion: Approve liaison of the following drafts to ISO/IEC JTC1/SC6 for information under the PSDO agreement:
P802.11aj D5.0  (In the WG: 31,0,0)
P802.11ak D4.0 (In the WG: 34,0,0)
Moved: Adrian Stephens
Seconded: Jon Rosdahl
Result:</t>
  </si>
  <si>
    <t>802.11 and 802.11ai press release
Motion: Approve https://mentor.ieee.org/802.11/dcn/17/11-17-0672-00-0000-802-11-and-802-11ai-press-release.doc for submission to the IEEE-SA as a press release, granting the IEEE LMSC chair (or his delegate) editorial license.</t>
  </si>
  <si>
    <t>802.16 RevCom Request:
Motion: To forward to RevCom the IEEE Std 802.16 three year, three amendment rule extension request:  (updated to &lt;https://mentor.ieee.org/802.16/dcn/17/16-17-0022-02.pptx&gt;)
Moved: Roger Marks  2nd: Glenn Parsons</t>
  </si>
  <si>
    <t>R2</t>
  </si>
  <si>
    <t>2800 rm nights, breakfast &amp; wifi</t>
  </si>
  <si>
    <t>Guest Room Group Rate</t>
  </si>
  <si>
    <t>Maybe $10k</t>
  </si>
  <si>
    <t>Thai Convention &amp; Exhibition Bureau  support</t>
  </si>
  <si>
    <t>Total</t>
  </si>
  <si>
    <t>Network Access Charges</t>
  </si>
  <si>
    <t xml:space="preserve"> breaks&amp;lunch,500 pax min </t>
  </si>
  <si>
    <t>Daily Delegate Package for 600pax</t>
  </si>
  <si>
    <t>need quote</t>
  </si>
  <si>
    <t>Power</t>
  </si>
  <si>
    <t>Includes AV and LCDs</t>
  </si>
  <si>
    <t>Function Space Rental^</t>
  </si>
  <si>
    <t>Notes</t>
  </si>
  <si>
    <t>US$</t>
  </si>
  <si>
    <t>Local Currancy</t>
  </si>
  <si>
    <t>Line Item</t>
  </si>
  <si>
    <t>Excange Rate:</t>
  </si>
  <si>
    <t>(Opened Nov 2016, over 1000 guest rms)</t>
  </si>
  <si>
    <t>Marriott Marquis Queen's Park Bangkok</t>
  </si>
  <si>
    <t>** Includes Breakfast and in room Wi-Fi</t>
  </si>
  <si>
    <t>* 24/7 access to 38 meeting rooms from Saturday through Friday including AV and Projectors</t>
  </si>
  <si>
    <t>Hyatt group rate**</t>
  </si>
  <si>
    <t>Intercontinental group rate**</t>
  </si>
  <si>
    <t>Novotel group rate**</t>
  </si>
  <si>
    <t>Block Size</t>
  </si>
  <si>
    <t>Double</t>
  </si>
  <si>
    <t>Single</t>
  </si>
  <si>
    <t>Venue</t>
  </si>
  <si>
    <t xml:space="preserve"> Grand Total (with lunch)</t>
  </si>
  <si>
    <t>Grand Total (no lunch)</t>
  </si>
  <si>
    <t>Food and Beverage ( lunch)</t>
  </si>
  <si>
    <t>Food and Beverage (breaks only)</t>
  </si>
  <si>
    <t>Function Space Rental*</t>
  </si>
  <si>
    <t>Exchange rate:</t>
  </si>
  <si>
    <t>(opened March 2016)</t>
  </si>
  <si>
    <t>SuZhou Convention Center, SuZhou China</t>
  </si>
  <si>
    <t>Estimated number of attendees:</t>
  </si>
  <si>
    <t>IEEE 802 VENUE CHOICES FOR NOVEMBER 2018</t>
  </si>
  <si>
    <t>2018 November Update
Discussion/Decision on 2018 November Venue options (Shouzho vs Bangkok)
see "Agenda Item 6.02 tab"</t>
  </si>
  <si>
    <t>Colleagues,</t>
  </si>
  <si>
    <t>This is background for agenda item 8.04 on June 6th</t>
  </si>
  <si>
    <t>As I mentioned at the last plenary, IEEE-SA will send an introduction to the new ITU-T JCA IMT-2020 that simply summarizes the standards activities listed with the 5G Initiative:</t>
  </si>
  <si>
    <t xml:space="preserve">http://5g.ieee.org/standards </t>
  </si>
  <si>
    <t>In addition to that, do we want to organize an IEEE 802 liaison?  Or identify a representative to this JCA from IEEE 802 or the WGs?  Or simply encourage interested folks to monitor this coordination activity?</t>
  </si>
  <si>
    <t>Cheers,</t>
  </si>
  <si>
    <t>Glenn.</t>
  </si>
  <si>
    <t>From: Kurakova, Tatiana [mailto:tatiana.kurakova@itu.int]</t>
  </si>
  <si>
    <r>
      <t>Sent:</t>
    </r>
    <r>
      <rPr>
        <sz val="11"/>
        <color theme="1"/>
        <rFont val="Calibri"/>
        <family val="2"/>
        <scheme val="minor"/>
      </rPr>
      <t xml:space="preserve"> Tuesday, May 23, 2017 11:50 AM</t>
    </r>
  </si>
  <si>
    <t>To: t17sg13all@lists.itu.int</t>
  </si>
  <si>
    <r>
      <t>Subject:</t>
    </r>
    <r>
      <rPr>
        <sz val="11"/>
        <color theme="1"/>
        <rFont val="Calibri"/>
        <family val="2"/>
        <scheme val="minor"/>
      </rPr>
      <t xml:space="preserve"> [T13ALL] New JCA-IMT2020: subscription to the mailing list and invitation to the first meeting, 10 July</t>
    </r>
  </si>
  <si>
    <t>Dear All,</t>
  </si>
  <si>
    <t xml:space="preserve">A new Joint Coordination Activity on IMT-2020 (JCA-IMT2020) was created by the SG13 in February 2017 as part of implementation of WTSA-16 Resolution 92 “Enhancing the standardization activities in the ITU Telecommunication Standardization Sector related to non-radio aspects of international mobile telecommunications”. </t>
  </si>
  <si>
    <t xml:space="preserve">The scope of the JCA-IMT2020 is the coordination of the ITU-T IMT-2020 standardization work with a focus on non-radio aspects within ITU-T and the coordination of communication with standards development organizations, consortia and forums also working on IMT-2020 related standards. </t>
  </si>
  <si>
    <r>
      <t xml:space="preserve">On behalf of the JCA-IMT2020 chairman, Mr Scott Mansfield (Ericsson Canada) you are kindly </t>
    </r>
    <r>
      <rPr>
        <sz val="9"/>
        <color theme="1"/>
        <rFont val="Verdana"/>
        <family val="2"/>
      </rPr>
      <t>invited</t>
    </r>
    <r>
      <rPr>
        <sz val="9"/>
        <color rgb="FF3366FF"/>
        <rFont val="Verdana"/>
        <family val="2"/>
      </rPr>
      <t xml:space="preserve"> to follow the activities of the group that will have its inaugural meeting on 10 July, 11:00 – 13:00, alongside the co-located rapporteur group activities of SGs 11 and 13 in Geneva. Details are made available at the</t>
    </r>
    <r>
      <rPr>
        <sz val="11"/>
        <color theme="1"/>
        <rFont val="Calibri"/>
        <family val="2"/>
        <scheme val="minor"/>
      </rPr>
      <t xml:space="preserve"> JCA-IMT2020 homepage</t>
    </r>
    <r>
      <rPr>
        <sz val="9"/>
        <color rgb="FF3366FF"/>
        <rFont val="Verdana"/>
        <family val="2"/>
      </rPr>
      <t xml:space="preserve">. Agenda for the first meeting may be found in the Annex 2 of </t>
    </r>
    <r>
      <rPr>
        <sz val="9"/>
        <color theme="1"/>
        <rFont val="Verdana"/>
        <family val="2"/>
      </rPr>
      <t>the Circular 25</t>
    </r>
    <r>
      <rPr>
        <sz val="9"/>
        <color rgb="FF3366FF"/>
        <rFont val="Verdana"/>
        <family val="2"/>
      </rPr>
      <t>.</t>
    </r>
  </si>
  <si>
    <r>
      <t xml:space="preserve">If interested, please subscribe to the JCA-IMT2020 mailing list </t>
    </r>
    <r>
      <rPr>
        <sz val="9"/>
        <color rgb="FF0066FF"/>
        <rFont val="Verdana"/>
        <family val="2"/>
      </rPr>
      <t>(</t>
    </r>
    <r>
      <rPr>
        <sz val="9"/>
        <color theme="1"/>
        <rFont val="Verdana"/>
        <family val="2"/>
      </rPr>
      <t>jcaimt2020@lists.itu.int</t>
    </r>
    <r>
      <rPr>
        <sz val="9"/>
        <color rgb="FF0066FF"/>
        <rFont val="Verdana"/>
        <family val="2"/>
      </rPr>
      <t xml:space="preserve">) that is available for subscription at our </t>
    </r>
    <r>
      <rPr>
        <sz val="9"/>
        <color theme="1"/>
        <rFont val="Verdana"/>
        <family val="2"/>
      </rPr>
      <t>Services and Subscription webpage</t>
    </r>
    <r>
      <rPr>
        <sz val="9"/>
        <color rgb="FF0066FF"/>
        <rFont val="Verdana"/>
        <family val="2"/>
      </rPr>
      <t xml:space="preserve">. Mailing list can be found under </t>
    </r>
    <r>
      <rPr>
        <b/>
        <sz val="9"/>
        <color rgb="FF0066FF"/>
        <rFont val="Verdana"/>
        <family val="2"/>
      </rPr>
      <t>ITU-T -&gt; Other Groups -&gt; JCA -&gt; IMT2020.</t>
    </r>
  </si>
  <si>
    <t>Thank you.</t>
  </si>
  <si>
    <t>Best regards,</t>
  </si>
  <si>
    <t>Tatiana</t>
  </si>
  <si>
    <t>--</t>
  </si>
  <si>
    <t>Tatiana KURAKOVA</t>
  </si>
  <si>
    <t>Counsellor, ITU-T Study Group 13</t>
  </si>
  <si>
    <t>International Telecommunication Union</t>
  </si>
  <si>
    <t>Tel : +41 22 730 51 26 | Mobile : +41 79 249 48 34</t>
  </si>
  <si>
    <t>E-mail for JCA-IMT2020: tsbjcaimt2020@itu.int</t>
  </si>
  <si>
    <t>On Thu, May 25, 2017 at 10:09 AM, Glenn Parsons &lt;glenn.parsons@ericsson.com&gt; wrote:</t>
  </si>
  <si>
    <t>IEEE 802 PLENARY SESSION - MARCH 2019 - FINAL VENUE OPTIONS</t>
  </si>
  <si>
    <t>OPTION #1:</t>
  </si>
  <si>
    <t>Meeting Dates:</t>
  </si>
  <si>
    <t>March 10-15, 2019</t>
  </si>
  <si>
    <t>625-675</t>
  </si>
  <si>
    <t>Destination/Venue(s):</t>
  </si>
  <si>
    <t>Vancouver, BC, Canada</t>
  </si>
  <si>
    <t>Hyatt Regency Vancouver and Fairmont Hotel Vancouver</t>
  </si>
  <si>
    <t>Exchange Rate:</t>
  </si>
  <si>
    <t>(As of May 23, 2017)</t>
  </si>
  <si>
    <t>Meeting Items:</t>
  </si>
  <si>
    <t xml:space="preserve"> CAD$</t>
  </si>
  <si>
    <t>Meeting Space Rental</t>
  </si>
  <si>
    <t>(complimentary based on Guest Room pickup)</t>
  </si>
  <si>
    <t>(both hotels)</t>
  </si>
  <si>
    <t>Food and Beverage Estimate</t>
  </si>
  <si>
    <t>(includes++grats and tax, both hotels) - includes Social</t>
  </si>
  <si>
    <t>Hotel Network (infrastructure)</t>
  </si>
  <si>
    <t>(HRV only, not $$ at FHV)</t>
  </si>
  <si>
    <t>Audio Visual Equipment &amp; Services</t>
  </si>
  <si>
    <t>(LCDs not included)</t>
  </si>
  <si>
    <t>Estimated Total:</t>
  </si>
  <si>
    <t>(Includes Social)</t>
  </si>
  <si>
    <t>Guest Room Rates:</t>
  </si>
  <si>
    <t>Hyatt Regency Vancouver*</t>
  </si>
  <si>
    <t>Fairmont Hotel Vancouver*</t>
  </si>
  <si>
    <t>* Includes internet in guest room.</t>
  </si>
  <si>
    <t>** Does not include applicable taxes</t>
  </si>
  <si>
    <t>Meeting Planner Comments:</t>
  </si>
  <si>
    <t>Easy accessible location</t>
  </si>
  <si>
    <t>YVR - Airport daily non-stops Intl from Europe &amp; Asia</t>
  </si>
  <si>
    <t>Hotels are situated in downtown Vancouver</t>
  </si>
  <si>
    <t>All meeting space and guest rooms are in 2 hotels (great past experience/history with both FHV &amp; HRV)</t>
  </si>
  <si>
    <t>Excellent meeting space at both hotels.</t>
  </si>
  <si>
    <t>All kinds of restaurants and entertainment located near by</t>
  </si>
  <si>
    <t>Convenient Train Service to downtown Vancouver -
2 to 5 minute to hotels, travel time approx. 20-30 minutes each way/$5US one way</t>
  </si>
  <si>
    <t>OPTION #2:</t>
  </si>
  <si>
    <t>Denver, CO. USA</t>
  </si>
  <si>
    <t>Hyatt Regency Denver at Colorado Convention Center</t>
  </si>
  <si>
    <t>(*does not include Social)</t>
  </si>
  <si>
    <t>Hyatt Regency Denver*</t>
  </si>
  <si>
    <t>$42/nt higher than Vancouver</t>
  </si>
  <si>
    <t>Excellent location/central USA</t>
  </si>
  <si>
    <t>DEN - Airport daily non-stops Intl &amp; Domestic</t>
  </si>
  <si>
    <t>Hotel is situated in downtown Denver</t>
  </si>
  <si>
    <t>All meeting space and guest rooms in 1 hotel</t>
  </si>
  <si>
    <t>Excellent meeting space - 35 meeting rooms</t>
  </si>
  <si>
    <t>Over 300 restaurants and entertainment located near by</t>
  </si>
  <si>
    <t>New Train Service to downtown Denver Union Station -
1 block from the hotel, travel time approx. 40 minutes each way/$9US one way</t>
  </si>
  <si>
    <t>with $25K social for comparison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</si>
</sst>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[$-409]d\-mmm;@"/>
    <numFmt numFmtId="167" formatCode="&quot;$&quot;#,##0.00"/>
    <numFmt numFmtId="168" formatCode="&quot;$&quot;#,##0"/>
    <numFmt numFmtId="169" formatCode="&quot;$&quot;#,##0;[Red]\-&quot;$&quot;#,##0"/>
  </numFmts>
  <fonts count="3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8"/>
      <color indexed="8"/>
      <name val="Calibri"/>
      <family val="2"/>
      <scheme val="minor"/>
    </font>
    <font>
      <sz val="8"/>
      <color indexed="8"/>
      <name val="Courier New"/>
      <family val="3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Times New Roman"/>
      <family val="1"/>
    </font>
    <font>
      <b/>
      <sz val="14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trike/>
      <sz val="8"/>
      <color indexed="8"/>
      <name val="Times New Roman"/>
      <family val="1"/>
    </font>
    <font>
      <u/>
      <sz val="11"/>
      <color theme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9"/>
      <color rgb="FF3366FF"/>
      <name val="Verdana"/>
      <family val="2"/>
    </font>
    <font>
      <sz val="9"/>
      <color theme="1"/>
      <name val="Verdana"/>
      <family val="2"/>
    </font>
    <font>
      <sz val="9"/>
      <color rgb="FF0066FF"/>
      <name val="Verdana"/>
      <family val="2"/>
    </font>
    <font>
      <b/>
      <sz val="9"/>
      <color rgb="FF0066FF"/>
      <name val="Verdana"/>
      <family val="2"/>
    </font>
    <font>
      <b/>
      <sz val="10.5"/>
      <color rgb="FF3576AF"/>
      <name val="Calibri"/>
      <family val="2"/>
      <scheme val="minor"/>
    </font>
    <font>
      <i/>
      <sz val="10.5"/>
      <color rgb="FF3576AF"/>
      <name val="Calibri"/>
      <family val="2"/>
      <scheme val="minor"/>
    </font>
    <font>
      <sz val="10.5"/>
      <color rgb="FF3576A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medium">
        <color rgb="FFE1E1E1"/>
      </top>
      <bottom/>
      <diagonal/>
    </border>
  </borders>
  <cellStyleXfs count="2">
    <xf numFmtId="0" fontId="0" fillId="0" borderId="0"/>
    <xf numFmtId="0" fontId="21" fillId="0" borderId="0" applyNumberFormat="0" applyFill="0" applyBorder="0" applyAlignment="0" applyProtection="0"/>
  </cellStyleXfs>
  <cellXfs count="188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/>
    <xf numFmtId="0" fontId="0" fillId="0" borderId="0" xfId="0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164" fontId="6" fillId="3" borderId="3" xfId="0" applyNumberFormat="1" applyFont="1" applyFill="1" applyBorder="1" applyAlignment="1" applyProtection="1">
      <alignment vertical="top" wrapText="1"/>
    </xf>
    <xf numFmtId="164" fontId="7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8" fillId="3" borderId="3" xfId="0" applyNumberFormat="1" applyFont="1" applyFill="1" applyBorder="1" applyAlignment="1" applyProtection="1">
      <alignment horizontal="left" vertical="top" wrapText="1"/>
    </xf>
    <xf numFmtId="1" fontId="6" fillId="3" borderId="3" xfId="0" applyNumberFormat="1" applyFont="1" applyFill="1" applyBorder="1" applyAlignment="1" applyProtection="1">
      <alignment horizontal="center" vertical="top" wrapText="1"/>
    </xf>
    <xf numFmtId="165" fontId="6" fillId="3" borderId="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1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righ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 indent="1"/>
    </xf>
    <xf numFmtId="0" fontId="12" fillId="4" borderId="2" xfId="0" applyFont="1" applyFill="1" applyBorder="1" applyAlignment="1">
      <alignment horizontal="left" vertical="top" wrapText="1"/>
    </xf>
    <xf numFmtId="2" fontId="15" fillId="2" borderId="2" xfId="0" applyNumberFormat="1" applyFont="1" applyFill="1" applyBorder="1" applyAlignment="1" applyProtection="1">
      <alignment horizontal="left" vertical="top" wrapText="1"/>
    </xf>
    <xf numFmtId="0" fontId="15" fillId="2" borderId="2" xfId="0" applyFont="1" applyFill="1" applyBorder="1" applyAlignment="1">
      <alignment vertical="top" wrapText="1"/>
    </xf>
    <xf numFmtId="1" fontId="15" fillId="2" borderId="2" xfId="0" applyNumberFormat="1" applyFont="1" applyFill="1" applyBorder="1" applyAlignment="1" applyProtection="1">
      <alignment horizontal="center" vertical="top" wrapText="1"/>
    </xf>
    <xf numFmtId="165" fontId="15" fillId="2" borderId="2" xfId="0" applyNumberFormat="1" applyFont="1" applyFill="1" applyBorder="1" applyAlignment="1" applyProtection="1">
      <alignment horizontal="right" vertical="top" wrapText="1"/>
    </xf>
    <xf numFmtId="0" fontId="14" fillId="0" borderId="0" xfId="0" applyFont="1" applyAlignment="1">
      <alignment vertical="top" wrapText="1"/>
    </xf>
    <xf numFmtId="2" fontId="10" fillId="3" borderId="2" xfId="0" applyNumberFormat="1" applyFont="1" applyFill="1" applyBorder="1" applyAlignment="1" applyProtection="1">
      <alignment horizontal="left" vertical="top" wrapText="1"/>
    </xf>
    <xf numFmtId="2" fontId="11" fillId="3" borderId="2" xfId="0" applyNumberFormat="1" applyFont="1" applyFill="1" applyBorder="1" applyAlignment="1" applyProtection="1">
      <alignment horizontal="left" vertical="top" wrapText="1"/>
    </xf>
    <xf numFmtId="2" fontId="10" fillId="3" borderId="2" xfId="0" applyNumberFormat="1" applyFont="1" applyFill="1" applyBorder="1" applyAlignment="1" applyProtection="1">
      <alignment horizontal="left" vertical="top" wrapText="1" indent="1"/>
    </xf>
    <xf numFmtId="0" fontId="2" fillId="0" borderId="0" xfId="0" applyFont="1" applyFill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right" vertical="center" wrapText="1"/>
    </xf>
    <xf numFmtId="166" fontId="7" fillId="5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left" vertical="top" wrapText="1" indent="2"/>
    </xf>
    <xf numFmtId="0" fontId="2" fillId="4" borderId="0" xfId="0" applyFont="1" applyFill="1" applyAlignment="1">
      <alignment horizontal="left" vertical="top" wrapText="1" indent="2"/>
    </xf>
    <xf numFmtId="0" fontId="2" fillId="0" borderId="0" xfId="0" applyFont="1" applyFill="1" applyAlignment="1">
      <alignment horizontal="left" vertical="top" wrapText="1" indent="2"/>
    </xf>
    <xf numFmtId="0" fontId="14" fillId="0" borderId="0" xfId="0" applyFont="1" applyAlignment="1">
      <alignment horizontal="left" vertical="top" wrapText="1" indent="2"/>
    </xf>
    <xf numFmtId="0" fontId="0" fillId="0" borderId="0" xfId="0" applyAlignment="1">
      <alignment horizontal="left" vertical="top" wrapText="1" indent="2"/>
    </xf>
    <xf numFmtId="164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0" xfId="0" applyFont="1"/>
    <xf numFmtId="1" fontId="18" fillId="0" borderId="0" xfId="0" applyNumberFormat="1" applyFont="1" applyFill="1" applyAlignment="1">
      <alignment vertical="top" wrapText="1"/>
    </xf>
    <xf numFmtId="0" fontId="18" fillId="0" borderId="0" xfId="0" applyFont="1" applyFill="1" applyAlignment="1">
      <alignment vertical="top" wrapText="1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3" fillId="0" borderId="17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0" fillId="0" borderId="27" xfId="0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3" fillId="0" borderId="21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19" fillId="0" borderId="0" xfId="0" applyFont="1"/>
    <xf numFmtId="2" fontId="10" fillId="0" borderId="2" xfId="0" applyNumberFormat="1" applyFont="1" applyFill="1" applyBorder="1" applyAlignment="1" applyProtection="1">
      <alignment horizontal="left" vertical="center" wrapText="1"/>
    </xf>
    <xf numFmtId="2" fontId="10" fillId="0" borderId="2" xfId="0" applyNumberFormat="1" applyFont="1" applyFill="1" applyBorder="1" applyAlignment="1" applyProtection="1">
      <alignment horizontal="left" vertical="center" wrapText="1" indent="1"/>
    </xf>
    <xf numFmtId="2" fontId="10" fillId="0" borderId="2" xfId="0" applyNumberFormat="1" applyFont="1" applyFill="1" applyBorder="1" applyAlignment="1" applyProtection="1">
      <alignment horizontal="left" vertical="top" wrapText="1" indent="2"/>
    </xf>
    <xf numFmtId="0" fontId="3" fillId="0" borderId="28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left" vertical="center" wrapText="1"/>
    </xf>
    <xf numFmtId="2" fontId="20" fillId="0" borderId="2" xfId="0" applyNumberFormat="1" applyFont="1" applyFill="1" applyBorder="1" applyAlignment="1" applyProtection="1">
      <alignment horizontal="left" vertical="top" wrapText="1" indent="1"/>
    </xf>
    <xf numFmtId="167" fontId="0" fillId="0" borderId="0" xfId="0" applyNumberFormat="1"/>
    <xf numFmtId="168" fontId="1" fillId="0" borderId="2" xfId="0" applyNumberFormat="1" applyFont="1" applyBorder="1"/>
    <xf numFmtId="3" fontId="1" fillId="0" borderId="2" xfId="0" applyNumberFormat="1" applyFont="1" applyBorder="1"/>
    <xf numFmtId="0" fontId="1" fillId="6" borderId="2" xfId="0" applyFont="1" applyFill="1" applyBorder="1" applyAlignment="1">
      <alignment horizontal="right"/>
    </xf>
    <xf numFmtId="3" fontId="0" fillId="0" borderId="0" xfId="0" applyNumberFormat="1"/>
    <xf numFmtId="167" fontId="1" fillId="0" borderId="2" xfId="0" applyNumberFormat="1" applyFont="1" applyBorder="1"/>
    <xf numFmtId="0" fontId="1" fillId="7" borderId="2" xfId="0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167" fontId="0" fillId="0" borderId="2" xfId="0" applyNumberFormat="1" applyBorder="1"/>
    <xf numFmtId="3" fontId="0" fillId="0" borderId="2" xfId="0" applyNumberFormat="1" applyBorder="1"/>
    <xf numFmtId="0" fontId="0" fillId="8" borderId="2" xfId="0" applyFill="1" applyBorder="1" applyAlignment="1">
      <alignment horizontal="right"/>
    </xf>
    <xf numFmtId="0" fontId="0" fillId="0" borderId="0" xfId="0" applyAlignment="1">
      <alignment horizontal="center" vertical="center" wrapText="1"/>
    </xf>
    <xf numFmtId="167" fontId="1" fillId="6" borderId="2" xfId="0" applyNumberFormat="1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2" fillId="0" borderId="0" xfId="0" applyFont="1"/>
    <xf numFmtId="0" fontId="0" fillId="0" borderId="2" xfId="0" applyBorder="1" applyAlignment="1">
      <alignment horizontal="center"/>
    </xf>
    <xf numFmtId="0" fontId="0" fillId="0" borderId="2" xfId="0" applyBorder="1"/>
    <xf numFmtId="168" fontId="0" fillId="0" borderId="2" xfId="0" applyNumberFormat="1" applyBorder="1"/>
    <xf numFmtId="0" fontId="1" fillId="8" borderId="2" xfId="0" applyFont="1" applyFill="1" applyBorder="1" applyAlignment="1">
      <alignment horizontal="right"/>
    </xf>
    <xf numFmtId="0" fontId="1" fillId="6" borderId="2" xfId="0" applyFont="1" applyFill="1" applyBorder="1" applyAlignment="1">
      <alignment horizontal="center" vertical="center"/>
    </xf>
    <xf numFmtId="0" fontId="1" fillId="9" borderId="2" xfId="0" applyFont="1" applyFill="1" applyBorder="1" applyAlignment="1">
      <alignment horizontal="right"/>
    </xf>
    <xf numFmtId="0" fontId="1" fillId="0" borderId="0" xfId="0" applyFont="1"/>
    <xf numFmtId="3" fontId="0" fillId="0" borderId="2" xfId="0" applyNumberFormat="1" applyBorder="1" applyAlignment="1">
      <alignment wrapText="1"/>
    </xf>
    <xf numFmtId="0" fontId="23" fillId="0" borderId="0" xfId="0" applyFont="1"/>
    <xf numFmtId="0" fontId="28" fillId="0" borderId="0" xfId="0" applyFont="1" applyAlignment="1">
      <alignment vertical="center" wrapText="1"/>
    </xf>
    <xf numFmtId="0" fontId="29" fillId="0" borderId="0" xfId="0" applyFont="1" applyAlignment="1">
      <alignment vertical="center" wrapText="1"/>
    </xf>
    <xf numFmtId="0" fontId="30" fillId="0" borderId="0" xfId="0" applyFont="1" applyAlignment="1">
      <alignment vertical="center" wrapText="1"/>
    </xf>
    <xf numFmtId="0" fontId="21" fillId="0" borderId="0" xfId="1" applyAlignment="1">
      <alignment vertical="center" wrapText="1"/>
    </xf>
    <xf numFmtId="0" fontId="21" fillId="0" borderId="0" xfId="1" applyAlignment="1">
      <alignment wrapText="1"/>
    </xf>
    <xf numFmtId="0" fontId="0" fillId="0" borderId="0" xfId="0" applyAlignment="1">
      <alignment wrapText="1"/>
    </xf>
    <xf numFmtId="0" fontId="0" fillId="0" borderId="30" xfId="0" applyBorder="1" applyAlignment="1">
      <alignment vertical="center" wrapText="1"/>
    </xf>
    <xf numFmtId="0" fontId="1" fillId="0" borderId="0" xfId="0" applyFont="1" applyAlignment="1">
      <alignment wrapText="1"/>
    </xf>
    <xf numFmtId="0" fontId="24" fillId="0" borderId="0" xfId="0" applyFont="1" applyAlignment="1">
      <alignment wrapText="1"/>
    </xf>
    <xf numFmtId="0" fontId="26" fillId="0" borderId="0" xfId="0" applyFont="1" applyAlignment="1">
      <alignment wrapText="1"/>
    </xf>
    <xf numFmtId="0" fontId="13" fillId="0" borderId="19" xfId="0" applyFont="1" applyBorder="1" applyAlignment="1">
      <alignment horizontal="left" vertical="top" wrapText="1" indent="2"/>
    </xf>
    <xf numFmtId="0" fontId="13" fillId="0" borderId="0" xfId="0" applyFont="1" applyAlignment="1">
      <alignment horizontal="left" vertical="top" wrapText="1" indent="2"/>
    </xf>
    <xf numFmtId="2" fontId="10" fillId="0" borderId="0" xfId="0" applyNumberFormat="1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2" fontId="10" fillId="3" borderId="25" xfId="0" applyNumberFormat="1" applyFont="1" applyFill="1" applyBorder="1" applyAlignment="1" applyProtection="1">
      <alignment horizontal="center" vertical="center" wrapText="1"/>
    </xf>
    <xf numFmtId="2" fontId="10" fillId="3" borderId="29" xfId="0" applyNumberFormat="1" applyFont="1" applyFill="1" applyBorder="1" applyAlignment="1" applyProtection="1">
      <alignment horizontal="center" vertical="center" wrapText="1"/>
    </xf>
    <xf numFmtId="2" fontId="10" fillId="3" borderId="27" xfId="0" applyNumberFormat="1" applyFont="1" applyFill="1" applyBorder="1" applyAlignment="1" applyProtection="1">
      <alignment horizontal="center" vertical="center" wrapText="1"/>
    </xf>
    <xf numFmtId="16" fontId="3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27" xfId="0" applyBorder="1" applyAlignment="1">
      <alignment horizontal="center"/>
    </xf>
    <xf numFmtId="167" fontId="1" fillId="0" borderId="0" xfId="0" applyNumberFormat="1" applyFont="1"/>
    <xf numFmtId="0" fontId="1" fillId="10" borderId="2" xfId="0" applyFont="1" applyFill="1" applyBorder="1" applyAlignment="1">
      <alignment horizontal="center" vertical="center"/>
    </xf>
    <xf numFmtId="168" fontId="0" fillId="0" borderId="2" xfId="0" applyNumberFormat="1" applyBorder="1" applyAlignment="1">
      <alignment wrapText="1"/>
    </xf>
    <xf numFmtId="0" fontId="0" fillId="0" borderId="0" xfId="0" applyFill="1"/>
    <xf numFmtId="168" fontId="0" fillId="0" borderId="2" xfId="0" applyNumberFormat="1" applyBorder="1" applyAlignment="1">
      <alignment horizontal="right"/>
    </xf>
    <xf numFmtId="0" fontId="1" fillId="10" borderId="2" xfId="0" applyFont="1" applyFill="1" applyBorder="1" applyAlignment="1">
      <alignment horizontal="right"/>
    </xf>
    <xf numFmtId="0" fontId="1" fillId="0" borderId="0" xfId="0" applyFont="1" applyFill="1"/>
    <xf numFmtId="0" fontId="1" fillId="0" borderId="2" xfId="0" applyFont="1" applyFill="1" applyBorder="1" applyAlignment="1">
      <alignment horizontal="right"/>
    </xf>
    <xf numFmtId="3" fontId="1" fillId="0" borderId="2" xfId="0" applyNumberFormat="1" applyFont="1" applyFill="1" applyBorder="1"/>
    <xf numFmtId="168" fontId="1" fillId="0" borderId="2" xfId="0" applyNumberFormat="1" applyFont="1" applyFill="1" applyBorder="1"/>
    <xf numFmtId="169" fontId="0" fillId="0" borderId="2" xfId="0" applyNumberFormat="1" applyBorder="1"/>
    <xf numFmtId="0" fontId="33" fillId="0" borderId="0" xfId="0" applyFont="1"/>
    <xf numFmtId="168" fontId="0" fillId="0" borderId="2" xfId="0" applyNumberFormat="1" applyFill="1" applyBorder="1"/>
    <xf numFmtId="0" fontId="34" fillId="0" borderId="0" xfId="0" applyFont="1" applyFill="1"/>
    <xf numFmtId="0" fontId="34" fillId="0" borderId="0" xfId="0" applyFont="1"/>
    <xf numFmtId="0" fontId="31" fillId="0" borderId="0" xfId="0" applyFont="1" applyFill="1"/>
    <xf numFmtId="0" fontId="31" fillId="0" borderId="0" xfId="0" applyFont="1"/>
    <xf numFmtId="0" fontId="35" fillId="0" borderId="0" xfId="0" applyFont="1"/>
    <xf numFmtId="0" fontId="36" fillId="0" borderId="0" xfId="0" applyFont="1"/>
    <xf numFmtId="167" fontId="36" fillId="0" borderId="0" xfId="0" applyNumberFormat="1" applyFont="1"/>
    <xf numFmtId="167" fontId="22" fillId="0" borderId="0" xfId="0" applyNumberFormat="1" applyFont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/>
    </xf>
    <xf numFmtId="0" fontId="22" fillId="0" borderId="0" xfId="0" applyFont="1" applyAlignment="1">
      <alignment horizontal="right" vertical="center" wrapText="1" indent="1"/>
    </xf>
    <xf numFmtId="0" fontId="0" fillId="0" borderId="0" xfId="0" applyAlignment="1">
      <alignment vertical="top"/>
    </xf>
    <xf numFmtId="0" fontId="32" fillId="6" borderId="2" xfId="0" applyFont="1" applyFill="1" applyBorder="1" applyAlignment="1">
      <alignment vertical="top" wrapText="1"/>
    </xf>
    <xf numFmtId="3" fontId="32" fillId="0" borderId="0" xfId="0" applyNumberFormat="1" applyFont="1" applyBorder="1" applyAlignment="1">
      <alignment vertical="top" wrapText="1"/>
    </xf>
    <xf numFmtId="168" fontId="3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0" fillId="0" borderId="0" xfId="0" applyBorder="1" applyAlignment="1">
      <alignment vertical="top"/>
    </xf>
    <xf numFmtId="0" fontId="2" fillId="0" borderId="0" xfId="0" applyFont="1" applyAlignment="1">
      <alignment horizontal="left" vertical="top" wrapText="1" indent="1"/>
    </xf>
    <xf numFmtId="167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1"/>
    </xf>
    <xf numFmtId="168" fontId="1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t17sg13all@lists.itu.int" TargetMode="External"/><Relationship Id="rId2" Type="http://schemas.openxmlformats.org/officeDocument/2006/relationships/hyperlink" Target="mailto:tatiana.kurakova@itu.int" TargetMode="External"/><Relationship Id="rId1" Type="http://schemas.openxmlformats.org/officeDocument/2006/relationships/hyperlink" Target="http://5g.ieee.org/standards" TargetMode="External"/><Relationship Id="rId6" Type="http://schemas.openxmlformats.org/officeDocument/2006/relationships/hyperlink" Target="mailto:glenn.parsons@ericsson.com" TargetMode="External"/><Relationship Id="rId5" Type="http://schemas.openxmlformats.org/officeDocument/2006/relationships/hyperlink" Target="mailto:tsbjcaimt2020@itu.int" TargetMode="External"/><Relationship Id="rId4" Type="http://schemas.openxmlformats.org/officeDocument/2006/relationships/hyperlink" Target="http://www.itu.int/pub/publications.aspx?lang=en&amp;parent=T-RES-T.92-2016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130" zoomScaleNormal="130" zoomScaleSheetLayoutView="110" workbookViewId="0">
      <selection activeCell="B3" sqref="B3"/>
    </sheetView>
  </sheetViews>
  <sheetFormatPr defaultColWidth="8.85546875" defaultRowHeight="15" x14ac:dyDescent="0.25"/>
  <cols>
    <col min="1" max="1" width="5.5703125" style="15" customWidth="1"/>
    <col min="2" max="2" width="5.7109375" style="15" customWidth="1"/>
    <col min="3" max="3" width="66.85546875" style="15" customWidth="1"/>
    <col min="4" max="4" width="13" style="12" customWidth="1"/>
    <col min="5" max="5" width="5.28515625" style="15" customWidth="1"/>
    <col min="6" max="6" width="8.140625" style="15" customWidth="1"/>
    <col min="7" max="7" width="9.85546875" style="68" customWidth="1"/>
    <col min="8" max="8" width="12.140625" style="15" customWidth="1"/>
    <col min="9" max="9" width="15.85546875" style="15" customWidth="1"/>
    <col min="10" max="16384" width="8.85546875" style="15"/>
  </cols>
  <sheetData>
    <row r="1" spans="1:9" s="13" customFormat="1" ht="15.75" x14ac:dyDescent="0.25">
      <c r="A1" s="17" t="s">
        <v>95</v>
      </c>
      <c r="B1" s="18"/>
      <c r="C1" s="19" t="s">
        <v>82</v>
      </c>
      <c r="D1" s="20"/>
      <c r="E1" s="21"/>
      <c r="F1" s="22"/>
      <c r="G1" s="64"/>
    </row>
    <row r="2" spans="1:9" s="13" customFormat="1" ht="21" x14ac:dyDescent="0.25">
      <c r="A2" s="62" t="s">
        <v>56</v>
      </c>
      <c r="B2" s="63">
        <v>42882</v>
      </c>
      <c r="C2" s="69" t="s">
        <v>64</v>
      </c>
      <c r="D2" s="20"/>
      <c r="E2" s="21"/>
      <c r="F2" s="22"/>
      <c r="G2" s="64"/>
    </row>
    <row r="3" spans="1:9" s="13" customFormat="1" ht="15.75" x14ac:dyDescent="0.25">
      <c r="A3" s="23"/>
      <c r="B3" s="18"/>
      <c r="C3" s="19"/>
      <c r="D3" s="20"/>
      <c r="E3" s="21"/>
      <c r="F3" s="22"/>
      <c r="G3" s="64"/>
    </row>
    <row r="4" spans="1:9" s="13" customFormat="1" ht="21" x14ac:dyDescent="0.25">
      <c r="A4" s="24" t="s">
        <v>2</v>
      </c>
      <c r="B4" s="25" t="s">
        <v>3</v>
      </c>
      <c r="C4" s="23" t="s">
        <v>35</v>
      </c>
      <c r="D4" s="20"/>
      <c r="E4" s="21" t="s">
        <v>3</v>
      </c>
      <c r="F4" s="26" t="s">
        <v>3</v>
      </c>
      <c r="G4" s="64"/>
    </row>
    <row r="5" spans="1:9" s="13" customFormat="1" ht="15.75" x14ac:dyDescent="0.25">
      <c r="A5" s="27"/>
      <c r="B5" s="28"/>
      <c r="C5" s="29" t="s">
        <v>4</v>
      </c>
      <c r="D5" s="30"/>
      <c r="E5" s="31"/>
      <c r="F5" s="32"/>
      <c r="G5" s="64"/>
    </row>
    <row r="6" spans="1:9" s="13" customFormat="1" ht="15.75" x14ac:dyDescent="0.25">
      <c r="A6" s="33"/>
      <c r="B6" s="34"/>
      <c r="C6" s="35" t="s">
        <v>5</v>
      </c>
      <c r="D6" s="36"/>
      <c r="E6" s="37"/>
      <c r="F6" s="38"/>
      <c r="G6" s="64"/>
    </row>
    <row r="7" spans="1:9" s="13" customFormat="1" ht="6" customHeight="1" x14ac:dyDescent="0.25">
      <c r="A7" s="39"/>
      <c r="B7" s="40"/>
      <c r="C7" s="39"/>
      <c r="D7" s="41"/>
      <c r="E7" s="42"/>
      <c r="F7" s="43"/>
      <c r="G7" s="64"/>
    </row>
    <row r="8" spans="1:9" s="13" customFormat="1" ht="15.75" x14ac:dyDescent="0.25">
      <c r="A8" s="44">
        <f>1</f>
        <v>1</v>
      </c>
      <c r="B8" s="45"/>
      <c r="C8" s="44" t="s">
        <v>6</v>
      </c>
      <c r="D8" s="44" t="s">
        <v>1</v>
      </c>
      <c r="E8" s="46">
        <v>2</v>
      </c>
      <c r="F8" s="47">
        <f>TIME(13,0,0)</f>
        <v>0.54166666666666663</v>
      </c>
      <c r="G8" s="64"/>
    </row>
    <row r="9" spans="1:9" s="13" customFormat="1" ht="15.75" x14ac:dyDescent="0.25">
      <c r="A9" s="44">
        <f t="shared" ref="A9:A12" si="0">A8+1</f>
        <v>2</v>
      </c>
      <c r="B9" s="45" t="s">
        <v>7</v>
      </c>
      <c r="C9" s="44" t="s">
        <v>47</v>
      </c>
      <c r="D9" s="44" t="s">
        <v>1</v>
      </c>
      <c r="E9" s="46">
        <v>10</v>
      </c>
      <c r="F9" s="47">
        <f t="shared" ref="F9:F32" si="1">F8+TIME(0,E8,0)</f>
        <v>0.54305555555555551</v>
      </c>
      <c r="G9" s="135"/>
      <c r="H9" s="136"/>
      <c r="I9" s="136"/>
    </row>
    <row r="10" spans="1:9" s="13" customFormat="1" ht="15.75" x14ac:dyDescent="0.25">
      <c r="A10" s="44">
        <f t="shared" si="0"/>
        <v>3</v>
      </c>
      <c r="B10" s="45" t="s">
        <v>8</v>
      </c>
      <c r="C10" s="44" t="s">
        <v>9</v>
      </c>
      <c r="D10" s="44" t="s">
        <v>1</v>
      </c>
      <c r="E10" s="46">
        <v>3</v>
      </c>
      <c r="F10" s="47">
        <f t="shared" si="1"/>
        <v>0.54999999999999993</v>
      </c>
      <c r="G10" s="64"/>
    </row>
    <row r="11" spans="1:9" s="13" customFormat="1" ht="15.75" x14ac:dyDescent="0.25">
      <c r="A11" s="44">
        <f t="shared" si="0"/>
        <v>4</v>
      </c>
      <c r="B11" s="45" t="s">
        <v>43</v>
      </c>
      <c r="C11" s="44" t="s">
        <v>55</v>
      </c>
      <c r="D11" s="44" t="s">
        <v>1</v>
      </c>
      <c r="E11" s="46">
        <v>5</v>
      </c>
      <c r="F11" s="47">
        <f t="shared" si="1"/>
        <v>0.55208333333333326</v>
      </c>
      <c r="G11" s="64"/>
    </row>
    <row r="12" spans="1:9" s="13" customFormat="1" ht="15.75" x14ac:dyDescent="0.25">
      <c r="A12" s="44">
        <f t="shared" si="0"/>
        <v>5</v>
      </c>
      <c r="B12" s="45" t="s">
        <v>8</v>
      </c>
      <c r="C12" s="44" t="s">
        <v>44</v>
      </c>
      <c r="D12" s="44" t="s">
        <v>42</v>
      </c>
      <c r="E12" s="46">
        <v>10</v>
      </c>
      <c r="F12" s="47">
        <f t="shared" si="1"/>
        <v>0.55555555555555547</v>
      </c>
      <c r="G12" s="64"/>
    </row>
    <row r="13" spans="1:9" s="13" customFormat="1" ht="15.75" x14ac:dyDescent="0.25">
      <c r="A13" s="44">
        <f>A12+1</f>
        <v>6</v>
      </c>
      <c r="B13" s="45"/>
      <c r="C13" s="44" t="s">
        <v>71</v>
      </c>
      <c r="D13" s="44"/>
      <c r="E13" s="46"/>
      <c r="F13" s="47">
        <f t="shared" si="1"/>
        <v>0.56249999999999989</v>
      </c>
      <c r="G13" s="64"/>
    </row>
    <row r="14" spans="1:9" s="13" customFormat="1" ht="15.75" x14ac:dyDescent="0.25">
      <c r="A14" s="44">
        <f>A13+0.01</f>
        <v>6.01</v>
      </c>
      <c r="B14" s="45"/>
      <c r="C14" s="93" t="s">
        <v>65</v>
      </c>
      <c r="D14" s="44" t="s">
        <v>66</v>
      </c>
      <c r="E14" s="48">
        <v>5</v>
      </c>
      <c r="F14" s="47">
        <f t="shared" si="1"/>
        <v>0.56249999999999989</v>
      </c>
      <c r="G14" s="64"/>
    </row>
    <row r="15" spans="1:9" s="13" customFormat="1" ht="33.75" x14ac:dyDescent="0.25">
      <c r="A15" s="44">
        <f>A14+0.01</f>
        <v>6.02</v>
      </c>
      <c r="B15" s="45" t="s">
        <v>57</v>
      </c>
      <c r="C15" s="93" t="s">
        <v>134</v>
      </c>
      <c r="D15" s="44" t="s">
        <v>51</v>
      </c>
      <c r="E15" s="48">
        <v>10</v>
      </c>
      <c r="F15" s="47">
        <f t="shared" si="1"/>
        <v>0.5659722222222221</v>
      </c>
      <c r="G15" s="64"/>
    </row>
    <row r="16" spans="1:9" s="13" customFormat="1" ht="15.75" x14ac:dyDescent="0.25">
      <c r="A16" s="44">
        <f>A15+0.01</f>
        <v>6.0299999999999994</v>
      </c>
      <c r="B16" s="45" t="s">
        <v>57</v>
      </c>
      <c r="C16" s="93" t="s">
        <v>67</v>
      </c>
      <c r="D16" s="44" t="s">
        <v>0</v>
      </c>
      <c r="E16" s="48">
        <v>5</v>
      </c>
      <c r="F16" s="47">
        <f t="shared" si="1"/>
        <v>0.57291666666666652</v>
      </c>
      <c r="G16" s="64"/>
    </row>
    <row r="17" spans="1:9" s="13" customFormat="1" ht="15.75" x14ac:dyDescent="0.25">
      <c r="A17" s="44">
        <f>A16+0.01</f>
        <v>6.0399999999999991</v>
      </c>
      <c r="B17" s="45" t="s">
        <v>43</v>
      </c>
      <c r="C17" s="93" t="s">
        <v>72</v>
      </c>
      <c r="D17" s="44" t="s">
        <v>0</v>
      </c>
      <c r="E17" s="48">
        <v>5</v>
      </c>
      <c r="F17" s="47">
        <f t="shared" si="1"/>
        <v>0.57638888888888873</v>
      </c>
      <c r="G17" s="64"/>
    </row>
    <row r="18" spans="1:9" s="14" customFormat="1" ht="15.75" x14ac:dyDescent="0.25">
      <c r="A18" s="44">
        <f>A13+1</f>
        <v>7</v>
      </c>
      <c r="B18" s="45"/>
      <c r="C18" s="92" t="s">
        <v>54</v>
      </c>
      <c r="D18" s="44"/>
      <c r="E18" s="48"/>
      <c r="F18" s="47">
        <f t="shared" si="1"/>
        <v>0.57986111111111094</v>
      </c>
      <c r="G18" s="65"/>
    </row>
    <row r="19" spans="1:9" s="61" customFormat="1" ht="56.25" x14ac:dyDescent="0.25">
      <c r="A19" s="44">
        <f>A18+0.01</f>
        <v>7.01</v>
      </c>
      <c r="B19" s="45" t="s">
        <v>58</v>
      </c>
      <c r="C19" s="94" t="s">
        <v>94</v>
      </c>
      <c r="D19" s="44" t="s">
        <v>70</v>
      </c>
      <c r="E19" s="46">
        <v>5</v>
      </c>
      <c r="F19" s="47">
        <f t="shared" si="1"/>
        <v>0.57986111111111094</v>
      </c>
      <c r="G19" s="137"/>
      <c r="H19" s="138"/>
      <c r="I19" s="138"/>
    </row>
    <row r="20" spans="1:9" s="14" customFormat="1" ht="123.75" x14ac:dyDescent="0.25">
      <c r="A20" s="44">
        <f>A19+0.01</f>
        <v>7.02</v>
      </c>
      <c r="B20" s="45" t="s">
        <v>58</v>
      </c>
      <c r="C20" s="51" t="s">
        <v>89</v>
      </c>
      <c r="D20" s="44" t="s">
        <v>52</v>
      </c>
      <c r="E20" s="48">
        <v>3</v>
      </c>
      <c r="F20" s="47">
        <f t="shared" si="1"/>
        <v>0.58333333333333315</v>
      </c>
      <c r="G20" s="65"/>
    </row>
    <row r="21" spans="1:9" s="14" customFormat="1" ht="123.75" x14ac:dyDescent="0.25">
      <c r="A21" s="44">
        <f>A20+0.01</f>
        <v>7.0299999999999994</v>
      </c>
      <c r="B21" s="45" t="s">
        <v>58</v>
      </c>
      <c r="C21" s="51" t="s">
        <v>90</v>
      </c>
      <c r="D21" s="44" t="s">
        <v>52</v>
      </c>
      <c r="E21" s="48">
        <v>3</v>
      </c>
      <c r="F21" s="47">
        <f t="shared" si="1"/>
        <v>0.58541666666666647</v>
      </c>
      <c r="G21" s="65"/>
    </row>
    <row r="22" spans="1:9" s="14" customFormat="1" ht="90" x14ac:dyDescent="0.25">
      <c r="A22" s="44">
        <f>A21+0.01</f>
        <v>7.0399999999999991</v>
      </c>
      <c r="B22" s="45" t="s">
        <v>58</v>
      </c>
      <c r="C22" s="98" t="s">
        <v>91</v>
      </c>
      <c r="D22" s="44" t="s">
        <v>52</v>
      </c>
      <c r="E22" s="48">
        <v>0</v>
      </c>
      <c r="F22" s="47">
        <f t="shared" si="1"/>
        <v>0.5874999999999998</v>
      </c>
      <c r="G22" s="65"/>
    </row>
    <row r="23" spans="1:9" s="13" customFormat="1" ht="101.25" x14ac:dyDescent="0.25">
      <c r="A23" s="58">
        <f>A22+0.01</f>
        <v>7.0499999999999989</v>
      </c>
      <c r="B23" s="59" t="s">
        <v>50</v>
      </c>
      <c r="C23" s="60" t="s">
        <v>92</v>
      </c>
      <c r="D23" s="58" t="s">
        <v>52</v>
      </c>
      <c r="E23" s="48">
        <v>0</v>
      </c>
      <c r="F23" s="47">
        <f t="shared" si="1"/>
        <v>0.5874999999999998</v>
      </c>
      <c r="G23" s="139" t="s">
        <v>69</v>
      </c>
      <c r="H23" s="140"/>
      <c r="I23" s="141"/>
    </row>
    <row r="24" spans="1:9" s="13" customFormat="1" ht="45" x14ac:dyDescent="0.25">
      <c r="A24" s="58">
        <f t="shared" ref="A24:A25" si="2">A23+0.01</f>
        <v>7.0599999999999987</v>
      </c>
      <c r="B24" s="59" t="s">
        <v>50</v>
      </c>
      <c r="C24" s="60" t="s">
        <v>68</v>
      </c>
      <c r="D24" s="58" t="s">
        <v>48</v>
      </c>
      <c r="E24" s="48">
        <v>0</v>
      </c>
      <c r="F24" s="47">
        <f t="shared" si="1"/>
        <v>0.5874999999999998</v>
      </c>
      <c r="G24" s="97"/>
      <c r="H24" s="97"/>
      <c r="I24" s="97"/>
    </row>
    <row r="25" spans="1:9" s="13" customFormat="1" ht="45" x14ac:dyDescent="0.25">
      <c r="A25" s="58">
        <f t="shared" si="2"/>
        <v>7.0699999999999985</v>
      </c>
      <c r="B25" s="59" t="s">
        <v>50</v>
      </c>
      <c r="C25" s="60" t="s">
        <v>93</v>
      </c>
      <c r="D25" s="58" t="s">
        <v>52</v>
      </c>
      <c r="E25" s="48">
        <v>0</v>
      </c>
      <c r="F25" s="47">
        <f t="shared" si="1"/>
        <v>0.5874999999999998</v>
      </c>
      <c r="G25" s="97"/>
      <c r="H25" s="97"/>
      <c r="I25" s="97"/>
    </row>
    <row r="26" spans="1:9" s="13" customFormat="1" ht="15.75" x14ac:dyDescent="0.25">
      <c r="A26" s="44">
        <f>A18+1</f>
        <v>8</v>
      </c>
      <c r="B26" s="45"/>
      <c r="C26" s="44" t="s">
        <v>84</v>
      </c>
      <c r="D26" s="44"/>
      <c r="E26" s="46"/>
      <c r="F26" s="47">
        <f t="shared" si="1"/>
        <v>0.5874999999999998</v>
      </c>
      <c r="G26" s="66"/>
      <c r="H26" s="61"/>
      <c r="I26" s="61"/>
    </row>
    <row r="27" spans="1:9" s="61" customFormat="1" ht="101.25" x14ac:dyDescent="0.25">
      <c r="A27" s="58">
        <f>A26+0.01</f>
        <v>8.01</v>
      </c>
      <c r="B27" s="59" t="s">
        <v>53</v>
      </c>
      <c r="C27" s="60" t="s">
        <v>75</v>
      </c>
      <c r="D27" s="58" t="s">
        <v>52</v>
      </c>
      <c r="E27" s="46">
        <v>0</v>
      </c>
      <c r="F27" s="47">
        <f t="shared" si="1"/>
        <v>0.5874999999999998</v>
      </c>
      <c r="G27" s="66"/>
    </row>
    <row r="28" spans="1:9" s="61" customFormat="1" ht="101.25" x14ac:dyDescent="0.25">
      <c r="A28" s="58">
        <f>A27+0.01</f>
        <v>8.02</v>
      </c>
      <c r="B28" s="59" t="s">
        <v>53</v>
      </c>
      <c r="C28" s="60" t="s">
        <v>74</v>
      </c>
      <c r="D28" s="58" t="s">
        <v>52</v>
      </c>
      <c r="E28" s="46">
        <v>0</v>
      </c>
      <c r="F28" s="47">
        <f t="shared" si="1"/>
        <v>0.5874999999999998</v>
      </c>
      <c r="G28" s="66"/>
    </row>
    <row r="29" spans="1:9" s="61" customFormat="1" ht="78.75" x14ac:dyDescent="0.25">
      <c r="A29" s="58">
        <f t="shared" ref="A29:A30" si="3">A28+0.01</f>
        <v>8.0299999999999994</v>
      </c>
      <c r="B29" s="59" t="s">
        <v>53</v>
      </c>
      <c r="C29" s="60" t="s">
        <v>73</v>
      </c>
      <c r="D29" s="58" t="s">
        <v>52</v>
      </c>
      <c r="E29" s="46">
        <v>0</v>
      </c>
      <c r="F29" s="47">
        <f t="shared" si="1"/>
        <v>0.5874999999999998</v>
      </c>
      <c r="G29" s="66"/>
    </row>
    <row r="30" spans="1:9" s="61" customFormat="1" ht="33.75" x14ac:dyDescent="0.25">
      <c r="A30" s="44">
        <f t="shared" si="3"/>
        <v>8.0399999999999991</v>
      </c>
      <c r="B30" s="45" t="s">
        <v>86</v>
      </c>
      <c r="C30" s="44" t="s">
        <v>85</v>
      </c>
      <c r="D30" s="44" t="s">
        <v>87</v>
      </c>
      <c r="E30" s="46">
        <v>10</v>
      </c>
      <c r="F30" s="47">
        <f t="shared" si="1"/>
        <v>0.5874999999999998</v>
      </c>
      <c r="G30" s="66"/>
    </row>
    <row r="31" spans="1:9" s="61" customFormat="1" ht="15.75" x14ac:dyDescent="0.25">
      <c r="A31" s="44">
        <f>A26+1</f>
        <v>9</v>
      </c>
      <c r="B31" s="45" t="s">
        <v>58</v>
      </c>
      <c r="C31" s="51" t="s">
        <v>88</v>
      </c>
      <c r="D31" s="44" t="s">
        <v>1</v>
      </c>
      <c r="E31" s="48">
        <v>10</v>
      </c>
      <c r="F31" s="47">
        <f t="shared" si="1"/>
        <v>0.59444444444444422</v>
      </c>
      <c r="G31" s="97"/>
      <c r="H31" s="97"/>
      <c r="I31" s="97"/>
    </row>
    <row r="32" spans="1:9" s="61" customFormat="1" ht="25.5" x14ac:dyDescent="0.25">
      <c r="A32" s="44">
        <f>A31+1</f>
        <v>10</v>
      </c>
      <c r="B32" s="45" t="s">
        <v>8</v>
      </c>
      <c r="C32" s="52" t="s">
        <v>38</v>
      </c>
      <c r="D32" s="44" t="s">
        <v>39</v>
      </c>
      <c r="E32" s="48">
        <v>10</v>
      </c>
      <c r="F32" s="47">
        <f t="shared" si="1"/>
        <v>0.60138888888888864</v>
      </c>
      <c r="G32" s="71">
        <f>MINUTE(F33-F32)</f>
        <v>34</v>
      </c>
      <c r="H32" s="72" t="s">
        <v>81</v>
      </c>
    </row>
    <row r="33" spans="1:7" s="14" customFormat="1" ht="15.75" x14ac:dyDescent="0.25">
      <c r="A33" s="53">
        <f>A32+1</f>
        <v>11</v>
      </c>
      <c r="B33" s="53" t="s">
        <v>7</v>
      </c>
      <c r="C33" s="54" t="s">
        <v>49</v>
      </c>
      <c r="D33" s="53" t="s">
        <v>1</v>
      </c>
      <c r="E33" s="55"/>
      <c r="F33" s="56">
        <v>0.625</v>
      </c>
      <c r="G33" s="65"/>
    </row>
    <row r="34" spans="1:7" s="57" customFormat="1" x14ac:dyDescent="0.25">
      <c r="A34" s="49"/>
      <c r="B34" s="49"/>
      <c r="C34" s="49"/>
      <c r="D34" s="49"/>
      <c r="E34" s="49"/>
      <c r="F34" s="50"/>
      <c r="G34" s="67"/>
    </row>
    <row r="37" spans="1:7" x14ac:dyDescent="0.25">
      <c r="C37" s="12"/>
    </row>
    <row r="38" spans="1:7" x14ac:dyDescent="0.25">
      <c r="C38" s="16"/>
    </row>
    <row r="39" spans="1:7" x14ac:dyDescent="0.25">
      <c r="C39" s="16"/>
    </row>
  </sheetData>
  <mergeCells count="3">
    <mergeCell ref="G9:I9"/>
    <mergeCell ref="G19:I19"/>
    <mergeCell ref="G23:I23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="110" zoomScaleNormal="110" workbookViewId="0">
      <selection activeCell="J3" sqref="J3"/>
    </sheetView>
  </sheetViews>
  <sheetFormatPr defaultRowHeight="15" x14ac:dyDescent="0.25"/>
  <cols>
    <col min="2" max="2" width="16.28515625" customWidth="1"/>
    <col min="3" max="3" width="21.5703125" customWidth="1"/>
    <col min="4" max="4" width="11.5703125" customWidth="1"/>
    <col min="5" max="8" width="11.5703125" style="11" customWidth="1"/>
  </cols>
  <sheetData>
    <row r="1" spans="2:8" ht="15.75" thickBot="1" x14ac:dyDescent="0.3">
      <c r="F1" s="96"/>
    </row>
    <row r="2" spans="2:8" ht="15.75" customHeight="1" thickTop="1" x14ac:dyDescent="0.25">
      <c r="B2" s="144" t="s">
        <v>10</v>
      </c>
      <c r="C2" s="146" t="s">
        <v>11</v>
      </c>
      <c r="D2" s="148" t="s">
        <v>12</v>
      </c>
      <c r="E2" s="148" t="s">
        <v>76</v>
      </c>
      <c r="F2" s="95"/>
      <c r="G2" s="142" t="s">
        <v>83</v>
      </c>
      <c r="H2" s="142" t="s">
        <v>83</v>
      </c>
    </row>
    <row r="3" spans="2:8" ht="41.25" customHeight="1" thickBot="1" x14ac:dyDescent="0.3">
      <c r="B3" s="145"/>
      <c r="C3" s="147"/>
      <c r="D3" s="143"/>
      <c r="E3" s="143"/>
      <c r="F3" s="86"/>
      <c r="G3" s="143"/>
      <c r="H3" s="143"/>
    </row>
    <row r="4" spans="2:8" ht="15.75" thickTop="1" x14ac:dyDescent="0.25">
      <c r="B4" s="1" t="s">
        <v>13</v>
      </c>
      <c r="C4" s="2" t="s">
        <v>14</v>
      </c>
      <c r="D4" s="3">
        <v>1</v>
      </c>
      <c r="E4" s="78"/>
      <c r="F4" s="87"/>
      <c r="G4" s="82"/>
      <c r="H4" s="82"/>
    </row>
    <row r="5" spans="2:8" x14ac:dyDescent="0.25">
      <c r="B5" s="1" t="s">
        <v>15</v>
      </c>
      <c r="C5" s="2" t="s">
        <v>16</v>
      </c>
      <c r="D5" s="3">
        <v>1</v>
      </c>
      <c r="E5" s="78"/>
      <c r="F5" s="88"/>
      <c r="G5" s="82"/>
      <c r="H5" s="82"/>
    </row>
    <row r="6" spans="2:8" x14ac:dyDescent="0.25">
      <c r="B6" s="4" t="s">
        <v>15</v>
      </c>
      <c r="C6" s="5" t="s">
        <v>17</v>
      </c>
      <c r="D6" s="6">
        <v>1</v>
      </c>
      <c r="E6" s="79"/>
      <c r="F6" s="88"/>
      <c r="G6" s="83"/>
      <c r="H6" s="83"/>
    </row>
    <row r="7" spans="2:8" x14ac:dyDescent="0.25">
      <c r="B7" s="4" t="s">
        <v>18</v>
      </c>
      <c r="C7" s="5" t="s">
        <v>19</v>
      </c>
      <c r="D7" s="6">
        <v>1</v>
      </c>
      <c r="E7" s="79"/>
      <c r="F7" s="88"/>
      <c r="G7" s="83"/>
      <c r="H7" s="83"/>
    </row>
    <row r="8" spans="2:8" x14ac:dyDescent="0.25">
      <c r="B8" s="4" t="s">
        <v>20</v>
      </c>
      <c r="C8" s="5" t="s">
        <v>21</v>
      </c>
      <c r="D8" s="6">
        <v>1</v>
      </c>
      <c r="E8" s="79"/>
      <c r="F8" s="88"/>
      <c r="G8" s="83"/>
      <c r="H8" s="83"/>
    </row>
    <row r="9" spans="2:8" x14ac:dyDescent="0.25">
      <c r="B9" s="4" t="s">
        <v>36</v>
      </c>
      <c r="C9" s="5" t="s">
        <v>22</v>
      </c>
      <c r="D9" s="6">
        <v>1</v>
      </c>
      <c r="E9" s="79"/>
      <c r="F9" s="88"/>
      <c r="G9" s="83"/>
      <c r="H9" s="83"/>
    </row>
    <row r="10" spans="2:8" x14ac:dyDescent="0.25">
      <c r="B10" s="4">
        <v>1</v>
      </c>
      <c r="C10" s="5" t="s">
        <v>41</v>
      </c>
      <c r="D10" s="6">
        <v>1</v>
      </c>
      <c r="E10" s="79"/>
      <c r="F10" s="88"/>
      <c r="G10" s="83"/>
      <c r="H10" s="83"/>
    </row>
    <row r="11" spans="2:8" x14ac:dyDescent="0.25">
      <c r="B11" s="4">
        <v>3</v>
      </c>
      <c r="C11" s="5" t="s">
        <v>23</v>
      </c>
      <c r="D11" s="6">
        <v>1</v>
      </c>
      <c r="E11" s="79"/>
      <c r="F11" s="88"/>
      <c r="G11" s="83"/>
      <c r="H11" s="83"/>
    </row>
    <row r="12" spans="2:8" x14ac:dyDescent="0.25">
      <c r="B12" s="4">
        <v>11</v>
      </c>
      <c r="C12" s="5" t="s">
        <v>33</v>
      </c>
      <c r="D12" s="6">
        <v>1</v>
      </c>
      <c r="E12" s="79"/>
      <c r="F12" s="88"/>
      <c r="G12" s="83"/>
      <c r="H12" s="83"/>
    </row>
    <row r="13" spans="2:8" x14ac:dyDescent="0.25">
      <c r="B13" s="4">
        <v>15</v>
      </c>
      <c r="C13" s="5" t="s">
        <v>45</v>
      </c>
      <c r="D13" s="6">
        <v>1</v>
      </c>
      <c r="E13" s="79"/>
      <c r="F13" s="88"/>
      <c r="G13" s="83"/>
      <c r="H13" s="83"/>
    </row>
    <row r="14" spans="2:8" x14ac:dyDescent="0.25">
      <c r="B14" s="4">
        <v>16</v>
      </c>
      <c r="C14" s="5" t="s">
        <v>24</v>
      </c>
      <c r="D14" s="6">
        <v>1</v>
      </c>
      <c r="E14" s="79"/>
      <c r="F14" s="88"/>
      <c r="G14" s="83"/>
      <c r="H14" s="83"/>
    </row>
    <row r="15" spans="2:8" x14ac:dyDescent="0.25">
      <c r="B15" s="4">
        <v>18</v>
      </c>
      <c r="C15" s="5" t="s">
        <v>46</v>
      </c>
      <c r="D15" s="6">
        <v>1</v>
      </c>
      <c r="E15" s="79"/>
      <c r="F15" s="88"/>
      <c r="G15" s="83"/>
      <c r="H15" s="83"/>
    </row>
    <row r="16" spans="2:8" x14ac:dyDescent="0.25">
      <c r="B16" s="4">
        <v>19</v>
      </c>
      <c r="C16" s="5" t="s">
        <v>26</v>
      </c>
      <c r="D16" s="6">
        <v>1</v>
      </c>
      <c r="E16" s="79"/>
      <c r="F16" s="88"/>
      <c r="G16" s="83"/>
      <c r="H16" s="83"/>
    </row>
    <row r="17" spans="1:8" x14ac:dyDescent="0.25">
      <c r="B17" s="4">
        <v>20</v>
      </c>
      <c r="C17" s="5" t="s">
        <v>27</v>
      </c>
      <c r="D17" s="6" t="s">
        <v>25</v>
      </c>
      <c r="E17" s="80"/>
      <c r="F17" s="89"/>
      <c r="G17" s="84" t="s">
        <v>80</v>
      </c>
      <c r="H17" s="84" t="s">
        <v>80</v>
      </c>
    </row>
    <row r="18" spans="1:8" x14ac:dyDescent="0.25">
      <c r="B18" s="4">
        <v>21</v>
      </c>
      <c r="C18" s="5" t="s">
        <v>28</v>
      </c>
      <c r="D18" s="6">
        <v>1</v>
      </c>
      <c r="E18" s="79"/>
      <c r="F18" s="88"/>
      <c r="G18" s="83"/>
      <c r="H18" s="83"/>
    </row>
    <row r="19" spans="1:8" x14ac:dyDescent="0.25">
      <c r="B19" s="4">
        <v>22</v>
      </c>
      <c r="C19" s="5" t="s">
        <v>29</v>
      </c>
      <c r="D19" s="6">
        <v>1</v>
      </c>
      <c r="E19" s="79"/>
      <c r="F19" s="88"/>
      <c r="G19" s="83"/>
      <c r="H19" s="83"/>
    </row>
    <row r="20" spans="1:8" x14ac:dyDescent="0.25">
      <c r="B20" s="4">
        <v>24</v>
      </c>
      <c r="C20" s="5" t="s">
        <v>37</v>
      </c>
      <c r="D20" s="6">
        <v>1</v>
      </c>
      <c r="E20" s="79"/>
      <c r="F20" s="88"/>
      <c r="G20" s="83"/>
      <c r="H20" s="83"/>
    </row>
    <row r="21" spans="1:8" ht="18" customHeight="1" thickBot="1" x14ac:dyDescent="0.3">
      <c r="B21" s="7" t="s">
        <v>30</v>
      </c>
      <c r="C21" s="8" t="s">
        <v>31</v>
      </c>
      <c r="D21" s="9" t="s">
        <v>25</v>
      </c>
      <c r="E21" s="81"/>
      <c r="F21" s="90"/>
      <c r="G21" s="85" t="s">
        <v>80</v>
      </c>
      <c r="H21" s="85" t="s">
        <v>80</v>
      </c>
    </row>
    <row r="22" spans="1:8" ht="38.25" customHeight="1" thickTop="1" thickBot="1" x14ac:dyDescent="0.3">
      <c r="B22" s="10"/>
      <c r="C22" s="74" t="s">
        <v>32</v>
      </c>
      <c r="D22" s="75">
        <f>SUM(D4:D21)</f>
        <v>16</v>
      </c>
      <c r="E22" s="76">
        <f>SUM(E4:E21)</f>
        <v>0</v>
      </c>
      <c r="F22" s="77" t="s">
        <v>77</v>
      </c>
      <c r="G22" s="73">
        <f>COUNTIF(G4:G20,"y")</f>
        <v>0</v>
      </c>
      <c r="H22" s="73">
        <f>COUNTIF(H4:H20,"y")</f>
        <v>0</v>
      </c>
    </row>
    <row r="23" spans="1:8" ht="17.25" thickTop="1" thickBot="1" x14ac:dyDescent="0.3">
      <c r="F23" s="77" t="s">
        <v>78</v>
      </c>
      <c r="G23" s="73">
        <f>COUNTIF(G4:G20,"n")</f>
        <v>0</v>
      </c>
      <c r="H23" s="73">
        <f>COUNTIF(H4:H20,"n")</f>
        <v>0</v>
      </c>
    </row>
    <row r="24" spans="1:8" ht="17.25" thickTop="1" thickBot="1" x14ac:dyDescent="0.3">
      <c r="F24" s="77" t="s">
        <v>79</v>
      </c>
      <c r="G24" s="73">
        <f>COUNTIF(G4:G20,"a")</f>
        <v>0</v>
      </c>
      <c r="H24" s="73">
        <f>COUNTIF(H4:H20,"a")</f>
        <v>0</v>
      </c>
    </row>
    <row r="25" spans="1:8" ht="15.75" thickTop="1" x14ac:dyDescent="0.25">
      <c r="B25" t="s">
        <v>34</v>
      </c>
    </row>
    <row r="26" spans="1:8" x14ac:dyDescent="0.25">
      <c r="B26" s="91" t="s">
        <v>61</v>
      </c>
    </row>
    <row r="27" spans="1:8" x14ac:dyDescent="0.25">
      <c r="B27" s="91" t="s">
        <v>62</v>
      </c>
    </row>
    <row r="28" spans="1:8" x14ac:dyDescent="0.25">
      <c r="A28" s="70"/>
      <c r="B28" s="91" t="s">
        <v>59</v>
      </c>
    </row>
    <row r="29" spans="1:8" x14ac:dyDescent="0.25">
      <c r="B29" s="91" t="s">
        <v>40</v>
      </c>
    </row>
    <row r="30" spans="1:8" x14ac:dyDescent="0.25">
      <c r="B30" s="91" t="s">
        <v>60</v>
      </c>
    </row>
    <row r="31" spans="1:8" x14ac:dyDescent="0.25">
      <c r="B31" s="91" t="s">
        <v>63</v>
      </c>
    </row>
  </sheetData>
  <mergeCells count="6">
    <mergeCell ref="H2:H3"/>
    <mergeCell ref="B2:B3"/>
    <mergeCell ref="C2:C3"/>
    <mergeCell ref="D2:D3"/>
    <mergeCell ref="G2:G3"/>
    <mergeCell ref="E2:E3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activeCell="D31" sqref="D31:G31"/>
    </sheetView>
  </sheetViews>
  <sheetFormatPr defaultRowHeight="15" x14ac:dyDescent="0.25"/>
  <cols>
    <col min="1" max="1" width="42.140625" customWidth="1"/>
    <col min="2" max="2" width="10.140625" customWidth="1"/>
    <col min="3" max="3" width="12.42578125" style="99" customWidth="1"/>
    <col min="5" max="5" width="8.28515625" customWidth="1"/>
    <col min="6" max="6" width="10.7109375" customWidth="1"/>
  </cols>
  <sheetData>
    <row r="1" spans="1:6" ht="31.5" x14ac:dyDescent="0.5">
      <c r="A1" s="124" t="s">
        <v>133</v>
      </c>
    </row>
    <row r="3" spans="1:6" x14ac:dyDescent="0.25">
      <c r="A3" s="122" t="s">
        <v>132</v>
      </c>
      <c r="B3" s="122">
        <v>600</v>
      </c>
    </row>
    <row r="5" spans="1:6" ht="21" x14ac:dyDescent="0.35">
      <c r="A5" s="115" t="s">
        <v>131</v>
      </c>
      <c r="D5" t="s">
        <v>130</v>
      </c>
    </row>
    <row r="6" spans="1:6" x14ac:dyDescent="0.25">
      <c r="A6" s="114" t="s">
        <v>129</v>
      </c>
      <c r="B6" s="113">
        <v>6.91</v>
      </c>
    </row>
    <row r="7" spans="1:6" s="122" customFormat="1" ht="30" x14ac:dyDescent="0.25">
      <c r="A7" s="120" t="s">
        <v>111</v>
      </c>
      <c r="B7" s="112" t="s">
        <v>110</v>
      </c>
      <c r="C7" s="120" t="s">
        <v>109</v>
      </c>
    </row>
    <row r="8" spans="1:6" x14ac:dyDescent="0.25">
      <c r="A8" s="109" t="s">
        <v>128</v>
      </c>
      <c r="B8" s="123">
        <v>1250000</v>
      </c>
      <c r="C8" s="118">
        <f t="shared" ref="C8:C13" si="0">B8/$B$6</f>
        <v>180897.25036179449</v>
      </c>
    </row>
    <row r="9" spans="1:6" x14ac:dyDescent="0.25">
      <c r="A9" s="109" t="s">
        <v>105</v>
      </c>
      <c r="B9" s="117">
        <v>25600</v>
      </c>
      <c r="C9" s="118">
        <f t="shared" si="0"/>
        <v>3704.7756874095512</v>
      </c>
    </row>
    <row r="10" spans="1:6" x14ac:dyDescent="0.25">
      <c r="A10" s="109" t="s">
        <v>127</v>
      </c>
      <c r="B10" s="117">
        <f>$B$3*55*4*2+100*55*2</f>
        <v>275000</v>
      </c>
      <c r="C10" s="118">
        <f t="shared" si="0"/>
        <v>39797.395079594789</v>
      </c>
    </row>
    <row r="11" spans="1:6" x14ac:dyDescent="0.25">
      <c r="A11" s="109" t="s">
        <v>126</v>
      </c>
      <c r="B11" s="117">
        <f>$B$3*258*4</f>
        <v>619200</v>
      </c>
      <c r="C11" s="118">
        <f t="shared" si="0"/>
        <v>89609.261939218515</v>
      </c>
      <c r="F11" s="122"/>
    </row>
    <row r="12" spans="1:6" x14ac:dyDescent="0.25">
      <c r="A12" s="121" t="s">
        <v>125</v>
      </c>
      <c r="B12" s="101">
        <f>B10+B9+B8</f>
        <v>1550600</v>
      </c>
      <c r="C12" s="100">
        <f t="shared" si="0"/>
        <v>224399.42112879883</v>
      </c>
    </row>
    <row r="13" spans="1:6" x14ac:dyDescent="0.25">
      <c r="A13" s="121" t="s">
        <v>124</v>
      </c>
      <c r="B13" s="101">
        <f>B12+B11</f>
        <v>2169800</v>
      </c>
      <c r="C13" s="100">
        <f t="shared" si="0"/>
        <v>314008.68306801736</v>
      </c>
    </row>
    <row r="14" spans="1:6" x14ac:dyDescent="0.25">
      <c r="A14" s="77"/>
    </row>
    <row r="15" spans="1:6" x14ac:dyDescent="0.25">
      <c r="A15" s="120" t="s">
        <v>123</v>
      </c>
      <c r="B15" s="120" t="s">
        <v>122</v>
      </c>
      <c r="C15" s="120" t="s">
        <v>109</v>
      </c>
      <c r="D15" s="120" t="s">
        <v>121</v>
      </c>
      <c r="E15" s="120" t="s">
        <v>109</v>
      </c>
      <c r="F15" s="120" t="s">
        <v>120</v>
      </c>
    </row>
    <row r="16" spans="1:6" x14ac:dyDescent="0.25">
      <c r="A16" s="119" t="s">
        <v>119</v>
      </c>
      <c r="B16" s="117">
        <v>730</v>
      </c>
      <c r="C16" s="118">
        <f>B16/$B$6</f>
        <v>105.64399421128799</v>
      </c>
      <c r="D16" s="117">
        <v>800</v>
      </c>
      <c r="E16" s="107">
        <f>D16/$B$6</f>
        <v>115.77424023154848</v>
      </c>
      <c r="F16" s="116">
        <v>200</v>
      </c>
    </row>
    <row r="17" spans="1:10" x14ac:dyDescent="0.25">
      <c r="A17" s="119" t="s">
        <v>118</v>
      </c>
      <c r="B17" s="117">
        <v>800</v>
      </c>
      <c r="C17" s="118">
        <f>B17/$B$6</f>
        <v>115.77424023154848</v>
      </c>
      <c r="D17" s="117">
        <v>920</v>
      </c>
      <c r="E17" s="107">
        <f>D17/$B$6</f>
        <v>133.14037626628075</v>
      </c>
      <c r="F17" s="116">
        <v>165</v>
      </c>
    </row>
    <row r="18" spans="1:10" x14ac:dyDescent="0.25">
      <c r="A18" s="119" t="s">
        <v>117</v>
      </c>
      <c r="B18" s="117">
        <v>800</v>
      </c>
      <c r="C18" s="118">
        <f>B18/$B$6</f>
        <v>115.77424023154848</v>
      </c>
      <c r="D18" s="117">
        <v>900</v>
      </c>
      <c r="E18" s="107">
        <f>D18/$B$6</f>
        <v>130.24602026049203</v>
      </c>
      <c r="F18" s="116">
        <v>165</v>
      </c>
    </row>
    <row r="19" spans="1:10" x14ac:dyDescent="0.25">
      <c r="A19" t="s">
        <v>116</v>
      </c>
    </row>
    <row r="20" spans="1:10" x14ac:dyDescent="0.25">
      <c r="A20" t="s">
        <v>115</v>
      </c>
    </row>
    <row r="22" spans="1:10" ht="21" x14ac:dyDescent="0.35">
      <c r="A22" s="115" t="s">
        <v>114</v>
      </c>
      <c r="D22" t="s">
        <v>113</v>
      </c>
    </row>
    <row r="23" spans="1:10" x14ac:dyDescent="0.25">
      <c r="A23" s="114" t="s">
        <v>112</v>
      </c>
      <c r="B23" s="113">
        <v>35</v>
      </c>
    </row>
    <row r="24" spans="1:10" s="110" customFormat="1" ht="30" x14ac:dyDescent="0.25">
      <c r="A24" s="112" t="s">
        <v>111</v>
      </c>
      <c r="B24" s="112" t="s">
        <v>110</v>
      </c>
      <c r="C24" s="111" t="s">
        <v>109</v>
      </c>
      <c r="D24" s="149" t="s">
        <v>108</v>
      </c>
      <c r="E24" s="149"/>
      <c r="F24" s="149"/>
      <c r="G24" s="149"/>
    </row>
    <row r="25" spans="1:10" x14ac:dyDescent="0.25">
      <c r="A25" s="109" t="s">
        <v>107</v>
      </c>
      <c r="B25" s="108">
        <v>0</v>
      </c>
      <c r="C25" s="107">
        <f>B25/$B$23</f>
        <v>0</v>
      </c>
      <c r="D25" s="150" t="s">
        <v>106</v>
      </c>
      <c r="E25" s="150"/>
      <c r="F25" s="150"/>
      <c r="G25" s="150"/>
      <c r="J25" s="110"/>
    </row>
    <row r="26" spans="1:10" x14ac:dyDescent="0.25">
      <c r="A26" s="109" t="s">
        <v>105</v>
      </c>
      <c r="B26" s="108"/>
      <c r="C26" s="107">
        <f>B26/$B$23</f>
        <v>0</v>
      </c>
      <c r="D26" s="150" t="s">
        <v>104</v>
      </c>
      <c r="E26" s="150"/>
      <c r="F26" s="150"/>
      <c r="G26" s="150"/>
    </row>
    <row r="27" spans="1:10" x14ac:dyDescent="0.25">
      <c r="A27" s="109" t="s">
        <v>103</v>
      </c>
      <c r="B27" s="108">
        <f>$B$3*2000*4+100*2000</f>
        <v>5000000</v>
      </c>
      <c r="C27" s="107">
        <f>B27/$B$23</f>
        <v>142857.14285714287</v>
      </c>
      <c r="D27" s="150" t="s">
        <v>102</v>
      </c>
      <c r="E27" s="150"/>
      <c r="F27" s="150"/>
      <c r="G27" s="150"/>
    </row>
    <row r="28" spans="1:10" x14ac:dyDescent="0.25">
      <c r="A28" s="109" t="s">
        <v>101</v>
      </c>
      <c r="B28" s="108">
        <v>0</v>
      </c>
      <c r="C28" s="107">
        <f>B28/$B$23</f>
        <v>0</v>
      </c>
      <c r="D28" s="150"/>
      <c r="E28" s="150"/>
      <c r="F28" s="150"/>
      <c r="G28" s="150"/>
    </row>
    <row r="29" spans="1:10" x14ac:dyDescent="0.25">
      <c r="A29" s="105" t="s">
        <v>100</v>
      </c>
      <c r="B29" s="101">
        <f>SUM(B25:B28)</f>
        <v>5000000</v>
      </c>
      <c r="C29" s="104">
        <f>SUM(C25:C28)</f>
        <v>142857.14285714287</v>
      </c>
      <c r="D29" s="150"/>
      <c r="E29" s="150"/>
      <c r="F29" s="150"/>
      <c r="G29" s="150"/>
    </row>
    <row r="30" spans="1:10" x14ac:dyDescent="0.25">
      <c r="A30" s="106" t="s">
        <v>99</v>
      </c>
      <c r="B30" s="101"/>
      <c r="C30" s="104">
        <v>5000</v>
      </c>
      <c r="D30" s="150" t="s">
        <v>98</v>
      </c>
      <c r="E30" s="150"/>
      <c r="F30" s="150"/>
      <c r="G30" s="150"/>
    </row>
    <row r="31" spans="1:10" x14ac:dyDescent="0.25">
      <c r="A31" s="105" t="s">
        <v>124</v>
      </c>
      <c r="B31" s="101"/>
      <c r="C31" s="104">
        <f>C29-C30</f>
        <v>137857.14285714287</v>
      </c>
      <c r="D31" s="151"/>
      <c r="E31" s="152"/>
      <c r="F31" s="152"/>
      <c r="G31" s="153"/>
    </row>
    <row r="32" spans="1:10" x14ac:dyDescent="0.25">
      <c r="A32" s="77"/>
      <c r="B32" s="103"/>
    </row>
    <row r="33" spans="1:7" x14ac:dyDescent="0.25">
      <c r="A33" s="102" t="s">
        <v>97</v>
      </c>
      <c r="B33" s="101">
        <v>5100</v>
      </c>
      <c r="C33" s="100">
        <f>B33/$B$23</f>
        <v>145.71428571428572</v>
      </c>
      <c r="D33" s="150" t="s">
        <v>96</v>
      </c>
      <c r="E33" s="150"/>
      <c r="F33" s="150"/>
      <c r="G33" s="150"/>
    </row>
  </sheetData>
  <mergeCells count="9">
    <mergeCell ref="D33:G33"/>
    <mergeCell ref="D30:G30"/>
    <mergeCell ref="D31:G31"/>
    <mergeCell ref="D27:G27"/>
    <mergeCell ref="D24:G24"/>
    <mergeCell ref="D25:G25"/>
    <mergeCell ref="D26:G26"/>
    <mergeCell ref="D28:G28"/>
    <mergeCell ref="D29:G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topLeftCell="A10" workbookViewId="0">
      <selection activeCell="A38" sqref="A38:XFD46"/>
    </sheetView>
  </sheetViews>
  <sheetFormatPr defaultRowHeight="15" x14ac:dyDescent="0.25"/>
  <cols>
    <col min="1" max="1" width="98.5703125" style="130" customWidth="1"/>
  </cols>
  <sheetData>
    <row r="1" spans="1:1" x14ac:dyDescent="0.25">
      <c r="A1" s="129" t="s">
        <v>160</v>
      </c>
    </row>
    <row r="3" spans="1:1" x14ac:dyDescent="0.25">
      <c r="A3" s="130" t="s">
        <v>135</v>
      </c>
    </row>
    <row r="4" spans="1:1" x14ac:dyDescent="0.25">
      <c r="A4" s="130" t="s">
        <v>136</v>
      </c>
    </row>
    <row r="5" spans="1:1" ht="30" x14ac:dyDescent="0.25">
      <c r="A5" s="130" t="s">
        <v>137</v>
      </c>
    </row>
    <row r="7" spans="1:1" x14ac:dyDescent="0.25">
      <c r="A7" s="129" t="s">
        <v>138</v>
      </c>
    </row>
    <row r="9" spans="1:1" ht="30" x14ac:dyDescent="0.25">
      <c r="A9" s="130" t="s">
        <v>139</v>
      </c>
    </row>
    <row r="11" spans="1:1" x14ac:dyDescent="0.25">
      <c r="A11" s="130" t="s">
        <v>140</v>
      </c>
    </row>
    <row r="12" spans="1:1" ht="15.75" thickBot="1" x14ac:dyDescent="0.3">
      <c r="A12" s="130" t="s">
        <v>141</v>
      </c>
    </row>
    <row r="13" spans="1:1" x14ac:dyDescent="0.25">
      <c r="A13" s="131"/>
    </row>
    <row r="14" spans="1:1" x14ac:dyDescent="0.25">
      <c r="A14" s="129" t="s">
        <v>142</v>
      </c>
    </row>
    <row r="15" spans="1:1" x14ac:dyDescent="0.25">
      <c r="A15" s="132" t="s">
        <v>143</v>
      </c>
    </row>
    <row r="16" spans="1:1" x14ac:dyDescent="0.25">
      <c r="A16" s="129" t="s">
        <v>144</v>
      </c>
    </row>
    <row r="17" spans="1:1" ht="30" x14ac:dyDescent="0.25">
      <c r="A17" s="132" t="s">
        <v>145</v>
      </c>
    </row>
    <row r="19" spans="1:1" x14ac:dyDescent="0.25">
      <c r="A19" s="133" t="s">
        <v>146</v>
      </c>
    </row>
    <row r="20" spans="1:1" ht="60" x14ac:dyDescent="0.25">
      <c r="A20" s="129" t="s">
        <v>147</v>
      </c>
    </row>
    <row r="21" spans="1:1" ht="12" customHeight="1" x14ac:dyDescent="0.25"/>
    <row r="22" spans="1:1" ht="35.25" x14ac:dyDescent="0.25">
      <c r="A22" s="133" t="s">
        <v>148</v>
      </c>
    </row>
    <row r="23" spans="1:1" ht="12" customHeight="1" x14ac:dyDescent="0.25"/>
    <row r="24" spans="1:1" ht="61.5" x14ac:dyDescent="0.25">
      <c r="A24" s="133" t="s">
        <v>149</v>
      </c>
    </row>
    <row r="25" spans="1:1" ht="12" customHeight="1" x14ac:dyDescent="0.25"/>
    <row r="26" spans="1:1" ht="35.25" x14ac:dyDescent="0.25">
      <c r="A26" s="133" t="s">
        <v>150</v>
      </c>
    </row>
    <row r="28" spans="1:1" x14ac:dyDescent="0.25">
      <c r="A28" s="134" t="s">
        <v>151</v>
      </c>
    </row>
    <row r="29" spans="1:1" x14ac:dyDescent="0.25">
      <c r="A29" s="134" t="s">
        <v>152</v>
      </c>
    </row>
    <row r="30" spans="1:1" x14ac:dyDescent="0.25">
      <c r="A30" s="134" t="s">
        <v>153</v>
      </c>
    </row>
    <row r="31" spans="1:1" x14ac:dyDescent="0.25">
      <c r="A31" s="134" t="s">
        <v>154</v>
      </c>
    </row>
    <row r="32" spans="1:1" x14ac:dyDescent="0.25">
      <c r="A32" s="125" t="s">
        <v>155</v>
      </c>
    </row>
    <row r="33" spans="1:1" x14ac:dyDescent="0.25">
      <c r="A33" s="126" t="s">
        <v>156</v>
      </c>
    </row>
    <row r="34" spans="1:1" x14ac:dyDescent="0.25">
      <c r="A34" s="15"/>
    </row>
    <row r="35" spans="1:1" x14ac:dyDescent="0.25">
      <c r="A35" s="125" t="s">
        <v>157</v>
      </c>
    </row>
    <row r="36" spans="1:1" x14ac:dyDescent="0.25">
      <c r="A36" s="127" t="s">
        <v>158</v>
      </c>
    </row>
    <row r="37" spans="1:1" x14ac:dyDescent="0.25">
      <c r="A37" s="128" t="s">
        <v>159</v>
      </c>
    </row>
  </sheetData>
  <hyperlinks>
    <hyperlink ref="A7" r:id="rId1" display="http://5g.ieee.org/standards"/>
    <hyperlink ref="A14" r:id="rId2" display="mailto:tatiana.kurakova@itu.int"/>
    <hyperlink ref="A16" r:id="rId3" display="mailto:t17sg13all@lists.itu.int"/>
    <hyperlink ref="A20" r:id="rId4" display="http://www.itu.int/pub/publications.aspx?lang=en&amp;parent=T-RES-T.92-2016"/>
    <hyperlink ref="A37" r:id="rId5" display="mailto:tsbjcaimt2020@itu.int"/>
    <hyperlink ref="A1" r:id="rId6" display="mailto:glenn.parsons@ericsson.com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selection activeCell="J16" sqref="J16"/>
    </sheetView>
  </sheetViews>
  <sheetFormatPr defaultColWidth="48.5703125" defaultRowHeight="15" x14ac:dyDescent="0.25"/>
  <cols>
    <col min="1" max="1" width="31.7109375" customWidth="1"/>
    <col min="2" max="2" width="13" customWidth="1"/>
    <col min="3" max="3" width="14.5703125" customWidth="1"/>
    <col min="4" max="4" width="13.7109375" customWidth="1"/>
    <col min="5" max="5" width="10.7109375" customWidth="1"/>
    <col min="6" max="6" width="17.7109375" customWidth="1"/>
    <col min="7" max="7" width="7" customWidth="1"/>
    <col min="8" max="8" width="31.85546875" customWidth="1"/>
    <col min="9" max="9" width="12" customWidth="1"/>
    <col min="10" max="11" width="13.7109375" customWidth="1"/>
    <col min="12" max="12" width="13.85546875" customWidth="1"/>
  </cols>
  <sheetData>
    <row r="1" spans="1:14" s="172" customFormat="1" ht="21" x14ac:dyDescent="0.35">
      <c r="A1" s="115" t="s">
        <v>161</v>
      </c>
      <c r="C1" s="173"/>
    </row>
    <row r="2" spans="1:14" s="172" customFormat="1" ht="21" x14ac:dyDescent="0.35">
      <c r="A2" s="176" t="s">
        <v>163</v>
      </c>
      <c r="B2" s="115" t="s">
        <v>164</v>
      </c>
      <c r="C2" s="173"/>
      <c r="H2" s="115"/>
      <c r="I2" s="115"/>
      <c r="J2" s="173"/>
    </row>
    <row r="3" spans="1:14" s="172" customFormat="1" ht="21" x14ac:dyDescent="0.35">
      <c r="A3" s="177" t="s">
        <v>132</v>
      </c>
      <c r="B3" s="177"/>
      <c r="C3" s="175" t="s">
        <v>165</v>
      </c>
      <c r="H3" s="115"/>
      <c r="I3" s="115"/>
      <c r="J3" s="173"/>
    </row>
    <row r="4" spans="1:14" ht="21" x14ac:dyDescent="0.35">
      <c r="A4" s="171" t="s">
        <v>162</v>
      </c>
      <c r="B4" s="172"/>
      <c r="C4" s="173"/>
      <c r="D4" s="172"/>
      <c r="E4" s="172"/>
      <c r="F4" s="172"/>
      <c r="G4" s="172"/>
      <c r="H4" s="171" t="s">
        <v>197</v>
      </c>
      <c r="J4" s="99"/>
    </row>
    <row r="5" spans="1:14" ht="21" x14ac:dyDescent="0.35">
      <c r="A5" s="165" t="s">
        <v>166</v>
      </c>
      <c r="B5" s="172"/>
      <c r="C5" s="173"/>
      <c r="D5" s="172"/>
      <c r="E5" s="172"/>
      <c r="F5" s="172"/>
      <c r="G5" s="172"/>
      <c r="H5" s="165" t="s">
        <v>166</v>
      </c>
      <c r="J5" s="99"/>
    </row>
    <row r="6" spans="1:14" ht="21" x14ac:dyDescent="0.35">
      <c r="A6" s="115" t="s">
        <v>167</v>
      </c>
      <c r="B6" s="115"/>
      <c r="C6" s="174"/>
      <c r="D6" s="172"/>
      <c r="E6" s="172"/>
      <c r="F6" s="172"/>
      <c r="G6" s="172"/>
      <c r="H6" s="115" t="s">
        <v>198</v>
      </c>
      <c r="I6" s="122"/>
      <c r="J6" s="154"/>
    </row>
    <row r="7" spans="1:14" ht="21" x14ac:dyDescent="0.35">
      <c r="A7" s="115" t="s">
        <v>168</v>
      </c>
      <c r="B7" s="115"/>
      <c r="C7" s="174"/>
      <c r="D7" s="172"/>
      <c r="E7" s="172"/>
      <c r="F7" s="172"/>
      <c r="G7" s="172"/>
      <c r="H7" s="115" t="s">
        <v>199</v>
      </c>
      <c r="I7" s="122"/>
      <c r="J7" s="154"/>
    </row>
    <row r="8" spans="1:14" x14ac:dyDescent="0.25">
      <c r="A8" s="114" t="s">
        <v>169</v>
      </c>
      <c r="B8" s="113">
        <v>0.73939999999999995</v>
      </c>
      <c r="C8" s="99" t="s">
        <v>170</v>
      </c>
      <c r="H8" s="114"/>
      <c r="I8" s="113"/>
      <c r="J8" s="99" t="s">
        <v>3</v>
      </c>
    </row>
    <row r="9" spans="1:14" x14ac:dyDescent="0.25">
      <c r="A9" s="155" t="s">
        <v>171</v>
      </c>
      <c r="B9" s="112" t="s">
        <v>172</v>
      </c>
      <c r="C9" s="120" t="s">
        <v>109</v>
      </c>
      <c r="D9" s="122"/>
      <c r="E9" s="122"/>
      <c r="F9" s="122"/>
      <c r="G9" s="122"/>
      <c r="H9" s="120" t="s">
        <v>171</v>
      </c>
      <c r="I9" s="120" t="s">
        <v>109</v>
      </c>
      <c r="J9" s="122"/>
      <c r="K9" s="122"/>
      <c r="L9" s="122"/>
      <c r="M9" s="122"/>
      <c r="N9" s="122"/>
    </row>
    <row r="10" spans="1:14" x14ac:dyDescent="0.25">
      <c r="A10" s="109" t="s">
        <v>173</v>
      </c>
      <c r="B10" s="156">
        <v>0</v>
      </c>
      <c r="C10" s="118">
        <v>0</v>
      </c>
      <c r="D10" t="s">
        <v>174</v>
      </c>
      <c r="H10" s="109" t="s">
        <v>173</v>
      </c>
      <c r="I10" s="118">
        <v>0</v>
      </c>
      <c r="J10" t="s">
        <v>174</v>
      </c>
    </row>
    <row r="11" spans="1:14" x14ac:dyDescent="0.25">
      <c r="A11" s="109" t="s">
        <v>105</v>
      </c>
      <c r="B11" s="118">
        <f>6000+6000</f>
        <v>12000</v>
      </c>
      <c r="C11" s="118">
        <f>B11*B8</f>
        <v>8872.7999999999993</v>
      </c>
      <c r="D11" s="157" t="s">
        <v>175</v>
      </c>
      <c r="H11" s="109" t="s">
        <v>105</v>
      </c>
      <c r="I11" s="118">
        <v>3150</v>
      </c>
      <c r="J11" s="157"/>
    </row>
    <row r="12" spans="1:14" x14ac:dyDescent="0.25">
      <c r="A12" s="109" t="s">
        <v>176</v>
      </c>
      <c r="B12" s="158">
        <v>238000</v>
      </c>
      <c r="C12" s="118">
        <f>B12*B8</f>
        <v>175977.19999999998</v>
      </c>
      <c r="D12" s="157" t="s">
        <v>177</v>
      </c>
      <c r="E12" s="157"/>
      <c r="F12" s="157"/>
      <c r="H12" s="109" t="s">
        <v>176</v>
      </c>
      <c r="I12" s="166">
        <f>SUM(625*50)+200000</f>
        <v>231250</v>
      </c>
      <c r="J12" s="167" t="s">
        <v>200</v>
      </c>
      <c r="K12" s="168"/>
    </row>
    <row r="13" spans="1:14" x14ac:dyDescent="0.25">
      <c r="A13" s="109" t="s">
        <v>178</v>
      </c>
      <c r="B13" s="118">
        <v>9000</v>
      </c>
      <c r="C13" s="118">
        <f>B13*B8</f>
        <v>6654.5999999999995</v>
      </c>
      <c r="D13" s="157" t="s">
        <v>179</v>
      </c>
      <c r="E13" s="157"/>
      <c r="F13" s="157"/>
      <c r="H13" s="109" t="s">
        <v>178</v>
      </c>
      <c r="I13" s="118">
        <v>5000</v>
      </c>
      <c r="J13" s="157"/>
    </row>
    <row r="14" spans="1:14" x14ac:dyDescent="0.25">
      <c r="A14" s="109" t="s">
        <v>180</v>
      </c>
      <c r="B14" s="118">
        <v>23000</v>
      </c>
      <c r="C14" s="118">
        <f>B14*B8</f>
        <v>17006.199999999997</v>
      </c>
      <c r="D14" s="157" t="s">
        <v>181</v>
      </c>
      <c r="E14" s="157"/>
      <c r="F14" s="122"/>
      <c r="H14" s="109" t="s">
        <v>180</v>
      </c>
      <c r="I14" s="118">
        <v>20000</v>
      </c>
      <c r="J14" s="157" t="s">
        <v>181</v>
      </c>
      <c r="K14" s="122"/>
    </row>
    <row r="15" spans="1:14" x14ac:dyDescent="0.25">
      <c r="A15" s="159" t="s">
        <v>182</v>
      </c>
      <c r="B15" s="118"/>
      <c r="C15" s="100">
        <f>SUM(C10:C14)</f>
        <v>208510.8</v>
      </c>
      <c r="D15" s="160" t="s">
        <v>183</v>
      </c>
      <c r="E15" s="157"/>
      <c r="F15" s="122"/>
      <c r="H15" s="159" t="s">
        <v>182</v>
      </c>
      <c r="I15" s="163">
        <f>SUM(I10:I14)</f>
        <v>259400</v>
      </c>
      <c r="J15" s="169" t="s">
        <v>200</v>
      </c>
      <c r="K15" s="170"/>
    </row>
    <row r="16" spans="1:14" x14ac:dyDescent="0.25">
      <c r="A16" s="161"/>
      <c r="B16" s="162"/>
      <c r="C16" s="163"/>
      <c r="H16" s="161"/>
      <c r="I16" s="162"/>
      <c r="J16" s="187">
        <f>I15+25000</f>
        <v>284400</v>
      </c>
      <c r="K16" t="s">
        <v>210</v>
      </c>
    </row>
    <row r="17" spans="1:15" x14ac:dyDescent="0.25">
      <c r="A17" s="120" t="s">
        <v>184</v>
      </c>
      <c r="B17" s="120" t="s">
        <v>122</v>
      </c>
      <c r="C17" s="120" t="s">
        <v>109</v>
      </c>
      <c r="D17" s="120" t="s">
        <v>121</v>
      </c>
      <c r="E17" s="120" t="s">
        <v>109</v>
      </c>
      <c r="F17" s="120" t="s">
        <v>120</v>
      </c>
      <c r="H17" s="120" t="s">
        <v>184</v>
      </c>
      <c r="I17" s="120"/>
      <c r="J17" s="120" t="s">
        <v>122</v>
      </c>
      <c r="K17" s="120" t="s">
        <v>121</v>
      </c>
      <c r="L17" s="120" t="s">
        <v>120</v>
      </c>
    </row>
    <row r="18" spans="1:15" x14ac:dyDescent="0.25">
      <c r="A18" s="119" t="s">
        <v>185</v>
      </c>
      <c r="B18" s="164">
        <v>239</v>
      </c>
      <c r="C18" s="118">
        <f>B18*B8</f>
        <v>176.7166</v>
      </c>
      <c r="D18" s="164">
        <v>239</v>
      </c>
      <c r="E18" s="118">
        <f>D18*B8</f>
        <v>176.7166</v>
      </c>
      <c r="F18" s="116">
        <v>325</v>
      </c>
      <c r="H18" s="119" t="s">
        <v>201</v>
      </c>
      <c r="I18" s="164"/>
      <c r="J18" s="118">
        <v>219</v>
      </c>
      <c r="K18" s="164">
        <v>239</v>
      </c>
      <c r="L18" s="116">
        <v>625</v>
      </c>
      <c r="M18" s="122" t="s">
        <v>202</v>
      </c>
    </row>
    <row r="19" spans="1:15" x14ac:dyDescent="0.25">
      <c r="A19" s="119" t="s">
        <v>186</v>
      </c>
      <c r="B19" s="164">
        <v>239</v>
      </c>
      <c r="C19" s="118">
        <f>B19*B8</f>
        <v>176.7166</v>
      </c>
      <c r="D19" s="164">
        <v>239</v>
      </c>
      <c r="E19" s="118">
        <f>D19*B8</f>
        <v>176.7166</v>
      </c>
      <c r="F19" s="116">
        <v>300</v>
      </c>
      <c r="H19" t="s">
        <v>187</v>
      </c>
      <c r="J19" s="99"/>
      <c r="N19" s="122"/>
      <c r="O19" s="122"/>
    </row>
    <row r="20" spans="1:15" x14ac:dyDescent="0.25">
      <c r="A20" t="s">
        <v>187</v>
      </c>
      <c r="C20" s="99"/>
      <c r="H20" t="s">
        <v>188</v>
      </c>
      <c r="J20" s="99"/>
    </row>
    <row r="21" spans="1:15" x14ac:dyDescent="0.25">
      <c r="A21" t="s">
        <v>188</v>
      </c>
      <c r="C21" s="99"/>
      <c r="J21" s="99"/>
    </row>
    <row r="22" spans="1:15" x14ac:dyDescent="0.25">
      <c r="C22" s="99"/>
      <c r="J22" s="99"/>
    </row>
    <row r="23" spans="1:15" s="178" customFormat="1" ht="15.75" x14ac:dyDescent="0.25">
      <c r="A23" s="179" t="s">
        <v>189</v>
      </c>
      <c r="B23" s="180"/>
      <c r="C23" s="181"/>
      <c r="D23" s="182"/>
      <c r="E23" s="182"/>
      <c r="F23" s="182"/>
      <c r="G23" s="182"/>
      <c r="H23" s="179" t="s">
        <v>189</v>
      </c>
      <c r="I23" s="180"/>
      <c r="J23" s="181"/>
      <c r="K23" s="183"/>
      <c r="L23" s="183"/>
      <c r="M23" s="183"/>
    </row>
    <row r="24" spans="1:15" s="178" customFormat="1" ht="15.75" x14ac:dyDescent="0.25">
      <c r="A24" s="184" t="s">
        <v>190</v>
      </c>
      <c r="B24" s="184"/>
      <c r="C24" s="185"/>
      <c r="D24" s="184"/>
      <c r="E24" s="184"/>
      <c r="F24" s="184"/>
      <c r="G24" s="184"/>
      <c r="H24" s="184" t="s">
        <v>203</v>
      </c>
      <c r="I24" s="184"/>
      <c r="J24" s="185"/>
    </row>
    <row r="25" spans="1:15" s="178" customFormat="1" ht="15.75" x14ac:dyDescent="0.25">
      <c r="A25" s="186" t="s">
        <v>191</v>
      </c>
      <c r="B25" s="186"/>
      <c r="C25" s="186"/>
      <c r="D25" s="184"/>
      <c r="E25" s="184"/>
      <c r="F25" s="184"/>
      <c r="G25" s="184"/>
      <c r="H25" s="186" t="s">
        <v>204</v>
      </c>
      <c r="I25" s="186"/>
      <c r="J25" s="185"/>
    </row>
    <row r="26" spans="1:15" s="178" customFormat="1" ht="46.5" customHeight="1" x14ac:dyDescent="0.25">
      <c r="A26" s="186" t="s">
        <v>196</v>
      </c>
      <c r="B26" s="186"/>
      <c r="C26" s="186"/>
      <c r="D26" s="184"/>
      <c r="E26" s="184"/>
      <c r="F26" s="184"/>
      <c r="G26" s="184"/>
      <c r="H26" s="186" t="s">
        <v>209</v>
      </c>
      <c r="I26" s="186"/>
      <c r="J26" s="186"/>
    </row>
    <row r="27" spans="1:15" s="178" customFormat="1" ht="15.75" x14ac:dyDescent="0.25">
      <c r="A27" s="186" t="s">
        <v>192</v>
      </c>
      <c r="B27" s="186"/>
      <c r="C27" s="186"/>
      <c r="D27" s="184"/>
      <c r="E27" s="184"/>
      <c r="F27" s="184"/>
      <c r="G27" s="184"/>
      <c r="H27" s="186" t="s">
        <v>205</v>
      </c>
      <c r="I27" s="186"/>
      <c r="J27" s="186"/>
    </row>
    <row r="28" spans="1:15" s="178" customFormat="1" ht="30" customHeight="1" x14ac:dyDescent="0.25">
      <c r="A28" s="186" t="s">
        <v>193</v>
      </c>
      <c r="B28" s="186"/>
      <c r="C28" s="186"/>
      <c r="D28" s="184"/>
      <c r="E28" s="184"/>
      <c r="F28" s="184"/>
      <c r="G28" s="184"/>
      <c r="H28" s="186" t="s">
        <v>206</v>
      </c>
      <c r="I28" s="186"/>
      <c r="J28" s="186"/>
    </row>
    <row r="29" spans="1:15" s="178" customFormat="1" ht="15.75" x14ac:dyDescent="0.25">
      <c r="A29" s="186" t="s">
        <v>194</v>
      </c>
      <c r="B29" s="186"/>
      <c r="C29" s="186"/>
      <c r="D29" s="184"/>
      <c r="E29" s="184"/>
      <c r="F29" s="184"/>
      <c r="G29" s="184"/>
      <c r="H29" s="186" t="s">
        <v>207</v>
      </c>
      <c r="I29" s="186"/>
      <c r="J29" s="186"/>
    </row>
    <row r="30" spans="1:15" s="178" customFormat="1" ht="16.5" customHeight="1" x14ac:dyDescent="0.25">
      <c r="A30" s="186" t="s">
        <v>195</v>
      </c>
      <c r="B30" s="186"/>
      <c r="C30" s="186"/>
      <c r="D30" s="184"/>
      <c r="E30" s="184"/>
      <c r="F30" s="184"/>
      <c r="G30" s="184"/>
      <c r="H30" s="186" t="s">
        <v>208</v>
      </c>
      <c r="I30" s="186"/>
      <c r="J30" s="186"/>
    </row>
    <row r="31" spans="1:15" x14ac:dyDescent="0.25">
      <c r="C31" s="99"/>
      <c r="J31" s="99"/>
    </row>
    <row r="32" spans="1:15" x14ac:dyDescent="0.25">
      <c r="C32" s="99"/>
    </row>
  </sheetData>
  <mergeCells count="15">
    <mergeCell ref="H30:J30"/>
    <mergeCell ref="A30:C30"/>
    <mergeCell ref="A3:B3"/>
    <mergeCell ref="A27:C27"/>
    <mergeCell ref="H27:J27"/>
    <mergeCell ref="A28:C28"/>
    <mergeCell ref="H28:J28"/>
    <mergeCell ref="A29:C29"/>
    <mergeCell ref="H29:J29"/>
    <mergeCell ref="D23:G23"/>
    <mergeCell ref="K23:M23"/>
    <mergeCell ref="H25:I25"/>
    <mergeCell ref="A26:C26"/>
    <mergeCell ref="A25:C25"/>
    <mergeCell ref="H26:J2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2017 June 06  Agenda</vt:lpstr>
      <vt:lpstr>EC Roster - Vote Calculator</vt:lpstr>
      <vt:lpstr>Agenda item 6.02</vt:lpstr>
      <vt:lpstr>Agenda Item 8.04</vt:lpstr>
      <vt:lpstr>Agenda Item 6.03</vt:lpstr>
      <vt:lpstr>'2017 June 06 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2017-05-28T00:19:08Z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